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omrevnord-my.sharepoint.com/personal/om_komrevnord_no/Documents/Målselv IL/hovedlaget/2024/"/>
    </mc:Choice>
  </mc:AlternateContent>
  <xr:revisionPtr revIDLastSave="223" documentId="13_ncr:1_{52E17F34-6529-4CCE-BBEE-5804FEF19608}" xr6:coauthVersionLast="47" xr6:coauthVersionMax="47" xr10:uidLastSave="{9456CB25-F866-4778-9776-31D1479F97F9}"/>
  <bookViews>
    <workbookView xWindow="30612" yWindow="-108" windowWidth="30936" windowHeight="16776" tabRatio="851" activeTab="1" xr2:uid="{00000000-000D-0000-FFFF-FFFF00000000}"/>
  </bookViews>
  <sheets>
    <sheet name="Forside" sheetId="6" r:id="rId1"/>
    <sheet name="Resultat" sheetId="8" r:id="rId2"/>
    <sheet name="Balanse" sheetId="9" r:id="rId3"/>
    <sheet name="Noter " sheetId="11" r:id="rId4"/>
    <sheet name="Budsjett 2024" sheetId="13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Resultat!$F$6</definedName>
    <definedName name="ffjor">#REF!</definedName>
    <definedName name="fjor" localSheetId="1">Resultat!#REF!</definedName>
    <definedName name="fjor">#REF!</definedName>
    <definedName name="note_1">'Noter '!$6:$99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'!$118:$161</definedName>
    <definedName name="note_15">'Noter '!$162:$184</definedName>
    <definedName name="note_16">[1]Noter!#REF!</definedName>
    <definedName name="note_17">[1]Noter!#REF!</definedName>
    <definedName name="note_18">[1]Noter!#REF!</definedName>
    <definedName name="note_19">'Noter '!$210:$226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'!$105:$117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Resultat!$A$1:$E$56</definedName>
    <definedName name="områderes">#REF!</definedName>
    <definedName name="text_1">'Noter '!$A$6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'!$B$118</definedName>
    <definedName name="text_15">'Noter '!$A$162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Balanse!$A$1:$H$85</definedName>
    <definedName name="_xlnm.Print_Area" localSheetId="3">'Noter '!$A$1:$H$212</definedName>
    <definedName name="_xlnm.Print_Area" localSheetId="1">Resultat!$A$1:$E$59</definedName>
    <definedName name="_xlnm.Print_Titles" localSheetId="2">Balanse!$1:$4</definedName>
    <definedName name="_xlnm.Print_Titles" localSheetId="3">'Noter '!$1:$4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3" l="1"/>
  <c r="G60" i="9"/>
  <c r="E12" i="8"/>
  <c r="D37" i="13"/>
  <c r="D20" i="13"/>
  <c r="D18" i="13"/>
  <c r="D22" i="13"/>
  <c r="E60" i="9" l="1"/>
  <c r="E58" i="8" l="1"/>
  <c r="E217" i="11"/>
  <c r="G27" i="9" l="1"/>
  <c r="E205" i="11"/>
  <c r="D10" i="13" l="1"/>
  <c r="E61" i="9"/>
  <c r="D19" i="8"/>
  <c r="E198" i="11" l="1"/>
  <c r="D19" i="13" l="1"/>
  <c r="D21" i="13"/>
  <c r="D23" i="13"/>
  <c r="D24" i="13"/>
  <c r="D26" i="13"/>
  <c r="D27" i="13"/>
  <c r="D28" i="13"/>
  <c r="D6" i="13"/>
  <c r="G30" i="9"/>
  <c r="D35" i="13" l="1"/>
  <c r="D29" i="13"/>
  <c r="D17" i="13"/>
  <c r="D8" i="13"/>
  <c r="D9" i="13"/>
  <c r="D11" i="13"/>
  <c r="D12" i="13"/>
  <c r="D13" i="13"/>
  <c r="D7" i="13"/>
  <c r="D58" i="8"/>
  <c r="D43" i="8"/>
  <c r="C50" i="8" l="1"/>
  <c r="C58" i="8"/>
  <c r="D30" i="13" l="1"/>
  <c r="E30" i="13"/>
  <c r="C30" i="13"/>
  <c r="E30" i="9" l="1"/>
  <c r="C19" i="8"/>
  <c r="D36" i="13" l="1"/>
  <c r="E14" i="13"/>
  <c r="C14" i="13"/>
  <c r="C38" i="13" s="1"/>
  <c r="E36" i="13"/>
  <c r="C36" i="13"/>
  <c r="E32" i="13" l="1"/>
  <c r="E38" i="13" s="1"/>
  <c r="D14" i="13"/>
  <c r="C32" i="13"/>
  <c r="D32" i="13" l="1"/>
  <c r="D50" i="8" l="1"/>
  <c r="D45" i="8"/>
  <c r="D52" i="8" l="1"/>
  <c r="E46" i="9"/>
  <c r="E19" i="8" l="1"/>
  <c r="E50" i="8"/>
  <c r="G94" i="11" l="1"/>
  <c r="F94" i="11"/>
  <c r="F154" i="11" l="1"/>
  <c r="G155" i="11" l="1"/>
  <c r="E156" i="11"/>
  <c r="G42" i="9" l="1"/>
  <c r="E42" i="9"/>
  <c r="G22" i="9"/>
  <c r="E22" i="9"/>
  <c r="F60" i="11" l="1"/>
  <c r="G60" i="11"/>
  <c r="F128" i="11" l="1"/>
  <c r="F125" i="11"/>
  <c r="F120" i="11"/>
  <c r="F121" i="11"/>
  <c r="F122" i="11"/>
  <c r="F119" i="11"/>
  <c r="E123" i="11"/>
  <c r="E126" i="11" s="1"/>
  <c r="D123" i="11"/>
  <c r="D126" i="11" s="1"/>
  <c r="E14" i="9" l="1"/>
  <c r="G14" i="9"/>
  <c r="G176" i="11" l="1"/>
  <c r="F176" i="11"/>
  <c r="G72" i="11"/>
  <c r="F72" i="11"/>
  <c r="E27" i="9"/>
  <c r="E32" i="9" s="1"/>
  <c r="G32" i="9"/>
  <c r="M84" i="8"/>
  <c r="C43" i="8"/>
  <c r="G80" i="8"/>
  <c r="G154" i="11"/>
  <c r="G163" i="11"/>
  <c r="F163" i="11"/>
  <c r="G140" i="11"/>
  <c r="F139" i="11"/>
  <c r="F138" i="11"/>
  <c r="F137" i="11"/>
  <c r="F136" i="11"/>
  <c r="F135" i="11"/>
  <c r="A1" i="11"/>
  <c r="G55" i="9"/>
  <c r="E55" i="9"/>
  <c r="B1" i="9"/>
  <c r="G61" i="9"/>
  <c r="G10" i="9"/>
  <c r="E10" i="9"/>
  <c r="A1" i="8"/>
  <c r="E63" i="9" l="1"/>
  <c r="G63" i="9"/>
  <c r="G5" i="9"/>
  <c r="F64" i="11"/>
  <c r="E43" i="8"/>
  <c r="E45" i="8" s="1"/>
  <c r="E52" i="8" s="1"/>
  <c r="G47" i="9" s="1"/>
  <c r="E45" i="9" s="1"/>
  <c r="F140" i="11"/>
  <c r="G123" i="11"/>
  <c r="G126" i="11" s="1"/>
  <c r="F114" i="11"/>
  <c r="G114" i="11"/>
  <c r="F84" i="11"/>
  <c r="G84" i="11"/>
  <c r="F123" i="11"/>
  <c r="F126" i="11" s="1"/>
  <c r="E5" i="9"/>
  <c r="G16" i="9"/>
  <c r="G35" i="9" s="1"/>
  <c r="E16" i="9"/>
  <c r="E35" i="9" s="1"/>
  <c r="F151" i="11" l="1"/>
  <c r="G49" i="9"/>
  <c r="G66" i="9" s="1"/>
  <c r="E47" i="9"/>
  <c r="E49" i="9" s="1"/>
  <c r="E66" i="9" s="1"/>
  <c r="G64" i="11"/>
  <c r="F56" i="11"/>
  <c r="C45" i="8"/>
  <c r="C52" i="8" s="1"/>
  <c r="G151" i="11" l="1"/>
  <c r="G156" i="11" s="1"/>
  <c r="F156" i="11"/>
  <c r="G56" i="11"/>
  <c r="G76" i="11"/>
  <c r="G89" i="11" s="1"/>
  <c r="G134" i="11"/>
  <c r="G106" i="11"/>
  <c r="G118" i="11" s="1"/>
  <c r="F106" i="11"/>
  <c r="F118" i="11" s="1"/>
  <c r="F134" i="11"/>
  <c r="F160" i="11"/>
  <c r="F76" i="11"/>
  <c r="F89" i="11" s="1"/>
  <c r="F170" i="11" l="1"/>
  <c r="G170" i="11"/>
  <c r="G160" i="11"/>
</calcChain>
</file>

<file path=xl/sharedStrings.xml><?xml version="1.0" encoding="utf-8"?>
<sst xmlns="http://schemas.openxmlformats.org/spreadsheetml/2006/main" count="392" uniqueCount="311">
  <si>
    <t>EIENDELER</t>
  </si>
  <si>
    <t>Omløpsmidler</t>
  </si>
  <si>
    <t>Andre kortsiktige fordringer</t>
  </si>
  <si>
    <t>Sum omløpsmidler</t>
  </si>
  <si>
    <t>Kortsiktig gjeld</t>
  </si>
  <si>
    <t>Annen kortsiktig gjeld</t>
  </si>
  <si>
    <t>Sum kortsiktig gjeld</t>
  </si>
  <si>
    <t>Sum gjeld</t>
  </si>
  <si>
    <t>Egenkapital</t>
  </si>
  <si>
    <t>Andre inntekter</t>
  </si>
  <si>
    <t>Sum driftsinntekter</t>
  </si>
  <si>
    <t>Sum</t>
  </si>
  <si>
    <t>SUM EIENDELER</t>
  </si>
  <si>
    <t>Varelager</t>
  </si>
  <si>
    <t>Antall</t>
  </si>
  <si>
    <t>T-shirt</t>
  </si>
  <si>
    <t>Caps</t>
  </si>
  <si>
    <t>IT-kostnader</t>
  </si>
  <si>
    <t>Avskrivninger</t>
  </si>
  <si>
    <t>Sum disponering</t>
  </si>
  <si>
    <t>Andre driftskostnader</t>
  </si>
  <si>
    <t>Regnskapsprinsipper</t>
  </si>
  <si>
    <t>Periodiseringsregler</t>
  </si>
  <si>
    <t>Årsregnskap</t>
  </si>
  <si>
    <t>Regnskapsposten består av:</t>
  </si>
  <si>
    <t>Andre tilskudd</t>
  </si>
  <si>
    <t>Idrettsfaglig bistand, fysioterapi og lege</t>
  </si>
  <si>
    <t>Idrettsutstyr, medisinskutstyr og drakter</t>
  </si>
  <si>
    <t>Finansielle anleggsmidler</t>
  </si>
  <si>
    <t>NIHF Regelbok</t>
  </si>
  <si>
    <t>Matchprotokoller (25 stk)</t>
  </si>
  <si>
    <t>Pins</t>
  </si>
  <si>
    <t>Årets endring i egenkapital: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</si>
  <si>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</si>
  <si>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</si>
  <si>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</si>
  <si>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</si>
  <si>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</si>
  <si>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</si>
  <si>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</si>
  <si>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DRIFTSINNTEKTER OG DRIFTSKOSTNADER</t>
  </si>
  <si>
    <t>Offentlige tilskudd</t>
  </si>
  <si>
    <t>Sum driftskostnader</t>
  </si>
  <si>
    <t>Driftsresultat</t>
  </si>
  <si>
    <t>Finansinntekter</t>
  </si>
  <si>
    <t>Finanskostnader</t>
  </si>
  <si>
    <t>Finansposter</t>
  </si>
  <si>
    <t>Disponering av årets resultat</t>
  </si>
  <si>
    <t>Varekostnad</t>
  </si>
  <si>
    <t>Anleggsmidler</t>
  </si>
  <si>
    <t>Inventar og utstyr</t>
  </si>
  <si>
    <t>Kundefordringer</t>
  </si>
  <si>
    <t>Sum fordringer</t>
  </si>
  <si>
    <t>Bankinnskudd, kontanter o.l.</t>
  </si>
  <si>
    <t xml:space="preserve"> </t>
  </si>
  <si>
    <t>EGENKAPITAL OG GJELD</t>
  </si>
  <si>
    <t>Sum egenkapital</t>
  </si>
  <si>
    <t>Leverandørgjeld</t>
  </si>
  <si>
    <t>Skatt og offentlige avgifter</t>
  </si>
  <si>
    <t>SUM EGENKAPITAL OG GJELD</t>
  </si>
  <si>
    <t>Investeringer i aksjer og andeler</t>
  </si>
  <si>
    <t>Sum anleggsmider</t>
  </si>
  <si>
    <t>Varige driftsmidler</t>
  </si>
  <si>
    <t>Sum varige driftsmidler</t>
  </si>
  <si>
    <t>Note 1</t>
  </si>
  <si>
    <t>Note 2</t>
  </si>
  <si>
    <t>Note 3</t>
  </si>
  <si>
    <t>Note 4</t>
  </si>
  <si>
    <t>Note 5</t>
  </si>
  <si>
    <t>Tilgang</t>
  </si>
  <si>
    <t>Avgang</t>
  </si>
  <si>
    <t>Tap avgang driftsmiddel</t>
  </si>
  <si>
    <t>Årets avskrivninger</t>
  </si>
  <si>
    <t>Økonomisk levetid</t>
  </si>
  <si>
    <t>10 år</t>
  </si>
  <si>
    <t>Avskrivningsplan</t>
  </si>
  <si>
    <t>Lineær</t>
  </si>
  <si>
    <t>Note 6</t>
  </si>
  <si>
    <t>Note 8</t>
  </si>
  <si>
    <t>Annen langsiktig gjeld</t>
  </si>
  <si>
    <t>Lån</t>
  </si>
  <si>
    <t>Avsetninger fond</t>
  </si>
  <si>
    <t>Sum langsiktig gjeld</t>
  </si>
  <si>
    <t>Hovedbokskonto</t>
  </si>
  <si>
    <t>Sum finansielle anleggsmidler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</si>
  <si>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</si>
  <si>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</si>
  <si>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</si>
  <si>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Eiendeler og gjeld i utenlandsk valuta</t>
  </si>
  <si>
    <t>Pengeposter i utenlandsk valuta er i balansen omregnet til balansedagens kurs.</t>
  </si>
  <si>
    <t>Inntektsføringsprinsipper</t>
  </si>
  <si>
    <t xml:space="preserve">Reise- og oppholdskostnader </t>
  </si>
  <si>
    <t>Note 9</t>
  </si>
  <si>
    <t>Bankinnskudd</t>
  </si>
  <si>
    <t>Påløpte feriepenger</t>
  </si>
  <si>
    <t>Mottatte ikke opptjente inntekter</t>
  </si>
  <si>
    <t>Øvrige påløpte kostnader</t>
  </si>
  <si>
    <t>Note 14</t>
  </si>
  <si>
    <t>Pantelån DnBNOR ASA *</t>
  </si>
  <si>
    <t>Øvrig langsiktig gjeld **</t>
  </si>
  <si>
    <t xml:space="preserve">* De årlige avdragene er kr. 100.000. Lånet vil være nedbetalt i 2020. </t>
  </si>
  <si>
    <t xml:space="preserve">** </t>
  </si>
  <si>
    <t>Årets resultat til annen egenkapital</t>
  </si>
  <si>
    <t>Annen</t>
  </si>
  <si>
    <t>egenkapital</t>
  </si>
  <si>
    <t>30xx-32xx</t>
  </si>
  <si>
    <t>34xx</t>
  </si>
  <si>
    <t>3500-3999</t>
  </si>
  <si>
    <t>4xxx</t>
  </si>
  <si>
    <t>6000-6099</t>
  </si>
  <si>
    <t>80xx</t>
  </si>
  <si>
    <t>81xx</t>
  </si>
  <si>
    <t>12xx</t>
  </si>
  <si>
    <t>18xx</t>
  </si>
  <si>
    <t>14xx</t>
  </si>
  <si>
    <t>19xx</t>
  </si>
  <si>
    <t>20xx</t>
  </si>
  <si>
    <t>24xx</t>
  </si>
  <si>
    <t>15xx,1380,1381</t>
  </si>
  <si>
    <t>22xx</t>
  </si>
  <si>
    <t>2100-2110</t>
  </si>
  <si>
    <t>17xx</t>
  </si>
  <si>
    <t>Andre periodiseringer</t>
  </si>
  <si>
    <t>2600-2900,2941</t>
  </si>
  <si>
    <t>2940,2942-2999</t>
  </si>
  <si>
    <t>6100-7449,7461-7999</t>
  </si>
  <si>
    <t>Note 16</t>
  </si>
  <si>
    <t>Annet det synes essensielt å opplyse om?</t>
  </si>
  <si>
    <t>Korrigeringer og omklassifiseringer</t>
  </si>
  <si>
    <t>Sponsorinntekter</t>
  </si>
  <si>
    <t>Antall medlemmer</t>
  </si>
  <si>
    <t>Annen langsiktig gjeld og kortsiktig gjeld er vurdert til pålydende beløp.</t>
  </si>
  <si>
    <t>Sum finansposter</t>
  </si>
  <si>
    <t>Klubbhus</t>
  </si>
  <si>
    <t>20 år</t>
  </si>
  <si>
    <t>Noter til regnskapet</t>
  </si>
  <si>
    <t>Balanse</t>
  </si>
  <si>
    <t>Resultatregnskap</t>
  </si>
  <si>
    <t>Egenkapital pr 01.01</t>
  </si>
  <si>
    <t>Anskaffelseskost 01.01</t>
  </si>
  <si>
    <t>Anskaffelseskost 31.12</t>
  </si>
  <si>
    <t>Akk. Avskrivninger pr 31.12</t>
  </si>
  <si>
    <t>Bokført verdi pr 31.12</t>
  </si>
  <si>
    <t>Egenkapital pr. 31.12</t>
  </si>
  <si>
    <t xml:space="preserve">Anleggsmidler er vurdert til anksaffelseskost, men ikke til høyere verdi enn gjelden knyttet til anleggsmidlet. </t>
  </si>
  <si>
    <t>Omløpsmidler er vurdert til laveste av anskaffelseskost og fremtidig salgsverdi fratrykket salgskostnader.</t>
  </si>
  <si>
    <t>Regnskapet er ført etter regnskapsprinsippet. Dette innebærer at inntekter er registrert i den periode de er</t>
  </si>
  <si>
    <t>inntjent og utgifter er registrert i den periode de er påløpt.</t>
  </si>
  <si>
    <t>Dersom virkelig verdi av anleggsmidler er lavere enn balanseført verdi og verdifallet forventes ikke å være</t>
  </si>
  <si>
    <t>forbigående, er det foretatt nedskrivning til virkelig verdi.</t>
  </si>
  <si>
    <t>inntektsavsetninger.</t>
  </si>
  <si>
    <t xml:space="preserve">For prosjekter som har øremerkede midler der aktiviteten ikke er fullført ved periodens utløp, foretas det </t>
  </si>
  <si>
    <t>organisasjonsledd tilknyttet NIF.</t>
  </si>
  <si>
    <t xml:space="preserve">Årsregnskapet er satt opp i samsvar med Regnskaps- og revisjonsbestemmelsene for små </t>
  </si>
  <si>
    <t xml:space="preserve">Eiendeler bestemt til varig eie eller bruk, er klassifisert som anleggsmidler. Andre eiendeler er klassifisert </t>
  </si>
  <si>
    <t>Ved klassfisering av kortsiktig og langsiktig gjeld er tilvsvarende kriterier lagt til grunn.</t>
  </si>
  <si>
    <t xml:space="preserve">som omløpsmidler. Fordringer som skal tilbakebetales innen et år er klassifisert som omløpsmidler. </t>
  </si>
  <si>
    <t>minst med et årlig beløp som tilsvarer nedbetalingen av langsiktig gjeld tilknyttet anlegget.</t>
  </si>
  <si>
    <t>Anleggsmidler med begrenset økonomisk levetid avskrives lineært over den økonomiske levetiden men</t>
  </si>
  <si>
    <t>som er kortere enn tre måneder fra anskaffelse.</t>
  </si>
  <si>
    <t>Bankinnskudd, kontanter o.l. inkluderer kontanter, bankinnskudd og andre betalingsmidler med forfallsdato</t>
  </si>
  <si>
    <t>Salgs- og sponsorinntekter</t>
  </si>
  <si>
    <t>Salgsinntekter</t>
  </si>
  <si>
    <t>Barteravtaler</t>
  </si>
  <si>
    <t>Note 7</t>
  </si>
  <si>
    <t>Note 13</t>
  </si>
  <si>
    <t>Driftsinntekter</t>
  </si>
  <si>
    <t>Driftskostnader</t>
  </si>
  <si>
    <t>Annen godt.</t>
  </si>
  <si>
    <t>Styremedlemmer</t>
  </si>
  <si>
    <t>Honorar og annen godtgjørelse til ledende personer</t>
  </si>
  <si>
    <t>Styreleder</t>
  </si>
  <si>
    <t>*spesifiseres* (hvis aktuelt)</t>
  </si>
  <si>
    <t>Honorarer</t>
  </si>
  <si>
    <t>Tilskudd fra xxx kommune</t>
  </si>
  <si>
    <t>Lokale aktivitetsmidler</t>
  </si>
  <si>
    <t>Grasrotandel</t>
  </si>
  <si>
    <t>xxx</t>
  </si>
  <si>
    <t>Tilskudd fra xxx fylke</t>
  </si>
  <si>
    <t>Medlemskontingenter</t>
  </si>
  <si>
    <t>Treningsavgifter</t>
  </si>
  <si>
    <t>Momskompensasjon</t>
  </si>
  <si>
    <t>Dugnadsinntekter</t>
  </si>
  <si>
    <t>Egenandeler</t>
  </si>
  <si>
    <t>Andre kostnader</t>
  </si>
  <si>
    <t>Annet utstyr</t>
  </si>
  <si>
    <t>Balanseposten består av:</t>
  </si>
  <si>
    <t>Lønns- og personalkostnader</t>
  </si>
  <si>
    <t>Kontor- og administrasjonskostnader</t>
  </si>
  <si>
    <t>Ansk. kost</t>
  </si>
  <si>
    <t>Debitormassen er oppført til pålydende med fradrag for usikre fordringer på kr. 10.000.</t>
  </si>
  <si>
    <t>Bundet</t>
  </si>
  <si>
    <t>Periodiserte tilskudd</t>
  </si>
  <si>
    <t>Varer</t>
  </si>
  <si>
    <t>Sum varelager</t>
  </si>
  <si>
    <t>Egenkapital med selvpålagte restriksjoner</t>
  </si>
  <si>
    <t>Sum egenkapital med selvpålagte restriksjoner</t>
  </si>
  <si>
    <t>Annen egenkapital</t>
  </si>
  <si>
    <t>Sum annen egenkapital</t>
  </si>
  <si>
    <t>*formål*</t>
  </si>
  <si>
    <r>
      <rPr>
        <sz val="11"/>
        <color rgb="FFFF0000"/>
        <rFont val="Calibri"/>
        <family val="2"/>
        <scheme val="minor"/>
      </rPr>
      <t>Situasjo</t>
    </r>
    <r>
      <rPr>
        <sz val="11"/>
        <color rgb="FF00B050"/>
        <rFont val="Calibri"/>
        <family val="2"/>
        <scheme val="minor"/>
      </rPr>
      <t>nsbetinget</t>
    </r>
  </si>
  <si>
    <t>Nestleder</t>
  </si>
  <si>
    <t>6, 5</t>
  </si>
  <si>
    <t>Serie- og turneringskostnader</t>
  </si>
  <si>
    <t>Avsatt til vedlikehold klubbhus</t>
  </si>
  <si>
    <t>Til (fra) egenkapital</t>
  </si>
  <si>
    <t>Til avsetning vedlikehold klubbhus</t>
  </si>
  <si>
    <t>Endring av sammenligningstall</t>
  </si>
  <si>
    <t xml:space="preserve">(Det skal opplyses om sammenligningstall er omarbeidet. Dersom tallene er omarbeidet, skal </t>
  </si>
  <si>
    <r>
      <t xml:space="preserve">omarbeidingen forklares.) </t>
    </r>
    <r>
      <rPr>
        <b/>
        <i/>
        <sz val="10"/>
        <color rgb="FFFF0000"/>
        <rFont val="Calibri"/>
        <family val="2"/>
        <scheme val="minor"/>
      </rPr>
      <t xml:space="preserve">Punktet fjernes om sammenligningstall </t>
    </r>
    <r>
      <rPr>
        <b/>
        <i/>
        <u/>
        <sz val="10"/>
        <color rgb="FFFF0000"/>
        <rFont val="Calibri"/>
        <family val="2"/>
        <scheme val="minor"/>
      </rPr>
      <t>ikke</t>
    </r>
    <r>
      <rPr>
        <b/>
        <i/>
        <sz val="10"/>
        <color rgb="FFFF0000"/>
        <rFont val="Calibri"/>
        <family val="2"/>
        <scheme val="minor"/>
      </rPr>
      <t xml:space="preserve"> er omarbeidet.</t>
    </r>
  </si>
  <si>
    <t>(Det skal opplyses om det er gjort korringeringer av fil i tidlegere årsregnskap samt klassifiseringer.)</t>
  </si>
  <si>
    <t>Punktet fjernes hvis det ikke er gjort korrigeringer eller omklassifiseringer.</t>
  </si>
  <si>
    <r>
      <t>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</si>
  <si>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Denne posten vedrører lønn, arbeidsgiveravgift og andre personalkostnader samlet for administrasjon,</t>
  </si>
  <si>
    <t>trenere, støtteapparat og andre.</t>
  </si>
  <si>
    <t>Arbeidsgiveravgift</t>
  </si>
  <si>
    <t>Pensjonskostnader</t>
  </si>
  <si>
    <t>Andre lønnskostnader</t>
  </si>
  <si>
    <t>Lønn og honorarer</t>
  </si>
  <si>
    <r>
      <t xml:space="preserve">Antall årsverk </t>
    </r>
    <r>
      <rPr>
        <sz val="10"/>
        <color rgb="FFFF0000"/>
        <rFont val="Calibri"/>
        <family val="2"/>
        <scheme val="minor"/>
      </rPr>
      <t>(fjernes hvis ingen faste ansatte)</t>
    </r>
  </si>
  <si>
    <r>
      <t xml:space="preserve">Daglig leder </t>
    </r>
    <r>
      <rPr>
        <i/>
        <sz val="10"/>
        <color rgb="FFFF0000"/>
        <rFont val="Calibri"/>
        <family val="2"/>
        <scheme val="minor"/>
      </rPr>
      <t>(hvis det er en daglig leder)</t>
    </r>
  </si>
  <si>
    <t>Bokført gjeld:</t>
  </si>
  <si>
    <t>Målselv Idrettslag</t>
  </si>
  <si>
    <t>Årsresultat (+ overskudd)</t>
  </si>
  <si>
    <t>ÅRSRESULTAT (+ overskudd)</t>
  </si>
  <si>
    <t>ikke 2015</t>
  </si>
  <si>
    <t>Grassrotandel</t>
  </si>
  <si>
    <t>LAM-midler</t>
  </si>
  <si>
    <t>Medlemskontigent</t>
  </si>
  <si>
    <t>Gjeld</t>
  </si>
  <si>
    <t>Sektretær</t>
  </si>
  <si>
    <t>Styremedlem (fotball)</t>
  </si>
  <si>
    <t>Styremedlem (friidrett)</t>
  </si>
  <si>
    <t>Styremedlem (barneidrett)</t>
  </si>
  <si>
    <t>Styremedlem (skihytta)</t>
  </si>
  <si>
    <t>Styremedlem (ski)</t>
  </si>
  <si>
    <t>Styremedlem (orientering)</t>
  </si>
  <si>
    <t>Ørjan Martnes</t>
  </si>
  <si>
    <t>Overføring til gruppense</t>
  </si>
  <si>
    <t>og LAM-midler, som fordeler seg slik</t>
  </si>
  <si>
    <t>Gruppe</t>
  </si>
  <si>
    <t>Totalt</t>
  </si>
  <si>
    <t>Fotball</t>
  </si>
  <si>
    <t>Ski</t>
  </si>
  <si>
    <t>Friidrett</t>
  </si>
  <si>
    <t>Orientering</t>
  </si>
  <si>
    <t>Skihytteutvalget</t>
  </si>
  <si>
    <t>kasserer</t>
  </si>
  <si>
    <t>Sponsorinntekt</t>
  </si>
  <si>
    <t>Datakostnader</t>
  </si>
  <si>
    <t>Forsikringspremie</t>
  </si>
  <si>
    <t>Annen kostnader</t>
  </si>
  <si>
    <t>Målselv IL har i bruk Klubbadmin som er NIFs medlemsregister system.</t>
  </si>
  <si>
    <t>Regnskap</t>
  </si>
  <si>
    <t>Budsjett</t>
  </si>
  <si>
    <t>Konto</t>
  </si>
  <si>
    <t>Kontotekst</t>
  </si>
  <si>
    <t>Annen kontorkostnader</t>
  </si>
  <si>
    <t>Lysløype</t>
  </si>
  <si>
    <t>Overføring til gruppene</t>
  </si>
  <si>
    <t>Bankgebyr</t>
  </si>
  <si>
    <t>Finanskostnader og -inntekter</t>
  </si>
  <si>
    <t>Renteinntekter</t>
  </si>
  <si>
    <t>Sum finanskostnader og -inntekter</t>
  </si>
  <si>
    <t>Årsresultat</t>
  </si>
  <si>
    <t>Hovedlaget</t>
  </si>
  <si>
    <t>Møter, kurs, oppdatering, bevertning</t>
  </si>
  <si>
    <t>Regnskapsføring</t>
  </si>
  <si>
    <t>Fra tidligere årsoverskudd</t>
  </si>
  <si>
    <t>Annen kontorkostnad</t>
  </si>
  <si>
    <t>Bankgebyr mm</t>
  </si>
  <si>
    <t>Styremedlem (klatring)</t>
  </si>
  <si>
    <t>Gro Kari Hansen</t>
  </si>
  <si>
    <t>Aktivitetsstøtte</t>
  </si>
  <si>
    <t>Roar Sivertsen</t>
  </si>
  <si>
    <t>Gunnar E. Leiråmo</t>
  </si>
  <si>
    <t>Egil Andre Jensen</t>
  </si>
  <si>
    <t>Lill-Jeanett Sjøteig</t>
  </si>
  <si>
    <t>Gaver mm</t>
  </si>
  <si>
    <t>Aktivitersmidler</t>
  </si>
  <si>
    <t>Foedeling av midler til løypekjøring</t>
  </si>
  <si>
    <t>Ski - Olsborg</t>
  </si>
  <si>
    <t>Ski - Karlstad</t>
  </si>
  <si>
    <t>Skihytta - Møllerhaugen</t>
  </si>
  <si>
    <t>Allidrett</t>
  </si>
  <si>
    <t>Tilskudd til andre</t>
  </si>
  <si>
    <t>Støtte til deltakelse i IL</t>
  </si>
  <si>
    <t>Støttetil deltakelse i IL</t>
  </si>
  <si>
    <t>Renate Rundmo</t>
  </si>
  <si>
    <t>Andre Kortsiktig fordringer</t>
  </si>
  <si>
    <t>Lån Skuter skihytta</t>
  </si>
  <si>
    <t>IB - glemt ryddet opp i</t>
  </si>
  <si>
    <t>Avsatt til</t>
  </si>
  <si>
    <t>Budsjett 2023</t>
  </si>
  <si>
    <t>Reprasjon og vedlikehold utstyr</t>
  </si>
  <si>
    <t>Sterin-Tore Larsen</t>
  </si>
  <si>
    <t>Refusjon gebyr garasje møllerhuagen</t>
  </si>
  <si>
    <t>Ved utgangen av året var totalt antall medlemmer 274 betalende medlemmer. Medlemskontigent kr 100,-.</t>
  </si>
  <si>
    <t xml:space="preserve">Det er i 2022 overført til gruppene kr tilknyttet aktivitetsstøtte, grassrotandel, momskompensasjon </t>
  </si>
  <si>
    <t>er i alt innbetalt kr 27 400,- i kontingent og det er betalt kr 1 861,02 til Baypass for jobben.</t>
  </si>
  <si>
    <t>Dette er brukt til innkrevning av medlemskontigenten for 2022. Baypass håndtere pengeoverføring i Måselv IL. Det</t>
  </si>
  <si>
    <t>Regnskap 2023</t>
  </si>
  <si>
    <t>Denne kontoen innholder følgende 31.12.2023</t>
  </si>
  <si>
    <t>Ann Kristin Brekke</t>
  </si>
  <si>
    <t>Idrettsuttsyr mm</t>
  </si>
  <si>
    <t>Annet driftsmatirell</t>
  </si>
  <si>
    <t>Maja Anfeltmo</t>
  </si>
  <si>
    <t>Bardufoss, 31.12.2024</t>
  </si>
  <si>
    <t>Begnt Aspmo</t>
  </si>
  <si>
    <t>Tilskudd o-gruppa o.kart</t>
  </si>
  <si>
    <t>Budsjett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</si>
</sst>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_);[Red]\(#,##0\);\-___)"/>
  </numFmts>
  <fonts count="44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Times New Roman"/>
      <family val="1"/>
    </font>
    <font>
      <b/>
      <sz val="1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6" applyNumberFormat="0" applyFill="0" applyAlignment="0" applyProtection="0"/>
  </cellStyleXfs>
  <cellXfs count="225">
    <xf numFmtId="0" fontId="0" fillId="0" borderId="0" xfId="0"/>
    <xf numFmtId="0" fontId="14" fillId="0" borderId="0" xfId="0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0" fontId="20" fillId="0" borderId="0" xfId="6" applyFont="1" applyAlignment="1">
      <alignment horizontal="center"/>
    </xf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6" applyFont="1"/>
    <xf numFmtId="0" fontId="17" fillId="0" borderId="0" xfId="5" applyFont="1"/>
    <xf numFmtId="0" fontId="17" fillId="0" borderId="0" xfId="5" applyFont="1" applyAlignment="1">
      <alignment horizontal="center"/>
    </xf>
    <xf numFmtId="0" fontId="20" fillId="0" borderId="0" xfId="2" applyFont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4" xfId="6" applyFont="1" applyBorder="1"/>
    <xf numFmtId="0" fontId="20" fillId="0" borderId="4" xfId="6" applyFont="1" applyBorder="1" applyAlignment="1">
      <alignment horizontal="center"/>
    </xf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/>
    <xf numFmtId="0" fontId="20" fillId="0" borderId="0" xfId="0" applyFont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38" fontId="17" fillId="0" borderId="0" xfId="2" applyNumberFormat="1" applyFont="1"/>
    <xf numFmtId="38" fontId="20" fillId="0" borderId="0" xfId="2" applyNumberFormat="1" applyFont="1" applyAlignment="1">
      <alignment horizontal="right"/>
    </xf>
    <xf numFmtId="38" fontId="22" fillId="0" borderId="0" xfId="2" applyNumberFormat="1" applyFo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/>
    <xf numFmtId="38" fontId="17" fillId="0" borderId="0" xfId="13" applyNumberFormat="1" applyFont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/>
    <xf numFmtId="3" fontId="20" fillId="0" borderId="0" xfId="13" applyNumberFormat="1" applyFont="1"/>
    <xf numFmtId="3" fontId="20" fillId="0" borderId="0" xfId="13" applyNumberFormat="1" applyFont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Alignment="1">
      <alignment horizontal="right"/>
    </xf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4" fontId="17" fillId="0" borderId="0" xfId="1" applyNumberFormat="1" applyFont="1"/>
    <xf numFmtId="43" fontId="17" fillId="0" borderId="0" xfId="0" applyNumberFormat="1" applyFont="1"/>
    <xf numFmtId="38" fontId="20" fillId="0" borderId="0" xfId="2" applyNumberFormat="1" applyFont="1"/>
    <xf numFmtId="0" fontId="20" fillId="0" borderId="1" xfId="0" applyFont="1" applyBorder="1" applyAlignment="1">
      <alignment horizontal="center" wrapText="1"/>
    </xf>
    <xf numFmtId="3" fontId="17" fillId="0" borderId="0" xfId="0" applyNumberFormat="1" applyFont="1" applyAlignment="1">
      <alignment horizontal="center"/>
    </xf>
    <xf numFmtId="38" fontId="20" fillId="0" borderId="0" xfId="15" applyNumberFormat="1" applyFont="1"/>
    <xf numFmtId="3" fontId="17" fillId="0" borderId="0" xfId="15" applyNumberFormat="1" applyFont="1"/>
    <xf numFmtId="3" fontId="17" fillId="0" borderId="0" xfId="15" applyNumberFormat="1" applyFont="1" applyAlignment="1">
      <alignment horizontal="right"/>
    </xf>
    <xf numFmtId="38" fontId="17" fillId="0" borderId="0" xfId="15" applyNumberFormat="1" applyFont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Alignment="1">
      <alignment horizontal="right"/>
    </xf>
    <xf numFmtId="9" fontId="20" fillId="0" borderId="0" xfId="14" applyFont="1" applyBorder="1"/>
    <xf numFmtId="3" fontId="22" fillId="0" borderId="0" xfId="15" applyNumberFormat="1" applyFont="1"/>
    <xf numFmtId="3" fontId="20" fillId="0" borderId="0" xfId="15" applyNumberFormat="1" applyFont="1" applyAlignment="1">
      <alignment horizontal="right"/>
    </xf>
    <xf numFmtId="3" fontId="20" fillId="0" borderId="0" xfId="15" applyNumberFormat="1" applyFont="1" applyAlignment="1">
      <alignment horizontal="center"/>
    </xf>
    <xf numFmtId="3" fontId="20" fillId="0" borderId="0" xfId="15" applyNumberFormat="1" applyFont="1"/>
    <xf numFmtId="38" fontId="20" fillId="0" borderId="0" xfId="15" applyNumberFormat="1" applyFont="1" applyAlignment="1">
      <alignment horizontal="right"/>
    </xf>
    <xf numFmtId="38" fontId="20" fillId="0" borderId="0" xfId="15" applyNumberFormat="1" applyFont="1" applyAlignment="1">
      <alignment horizontal="center"/>
    </xf>
    <xf numFmtId="38" fontId="23" fillId="0" borderId="0" xfId="15" applyNumberFormat="1" applyFont="1"/>
    <xf numFmtId="3" fontId="24" fillId="0" borderId="0" xfId="15" applyNumberFormat="1" applyFont="1"/>
    <xf numFmtId="3" fontId="27" fillId="0" borderId="0" xfId="16" applyNumberFormat="1" applyFont="1"/>
    <xf numFmtId="38" fontId="20" fillId="0" borderId="0" xfId="16" applyNumberFormat="1" applyFont="1"/>
    <xf numFmtId="38" fontId="17" fillId="0" borderId="0" xfId="16" applyNumberFormat="1" applyFont="1"/>
    <xf numFmtId="0" fontId="20" fillId="0" borderId="0" xfId="2" quotePrefix="1" applyFont="1" applyAlignment="1">
      <alignment horizontal="right"/>
    </xf>
    <xf numFmtId="3" fontId="22" fillId="0" borderId="0" xfId="16" applyNumberFormat="1" applyFont="1" applyAlignment="1">
      <alignment horizontal="left"/>
    </xf>
    <xf numFmtId="3" fontId="25" fillId="0" borderId="0" xfId="16" applyNumberFormat="1" applyFont="1"/>
    <xf numFmtId="3" fontId="26" fillId="0" borderId="0" xfId="16" applyNumberFormat="1" applyFont="1"/>
    <xf numFmtId="3" fontId="17" fillId="0" borderId="0" xfId="17" applyNumberFormat="1" applyFont="1"/>
    <xf numFmtId="166" fontId="20" fillId="0" borderId="0" xfId="2" applyNumberFormat="1" applyFont="1" applyAlignment="1">
      <alignment horizontal="right"/>
    </xf>
    <xf numFmtId="165" fontId="17" fillId="0" borderId="0" xfId="16" applyNumberFormat="1" applyFont="1"/>
    <xf numFmtId="3" fontId="20" fillId="0" borderId="0" xfId="18" applyNumberFormat="1" applyFont="1"/>
    <xf numFmtId="3" fontId="20" fillId="0" borderId="0" xfId="18" applyNumberFormat="1" applyFont="1" applyAlignment="1">
      <alignment wrapText="1"/>
    </xf>
    <xf numFmtId="0" fontId="17" fillId="2" borderId="0" xfId="2" applyFont="1" applyFill="1"/>
    <xf numFmtId="0" fontId="17" fillId="0" borderId="0" xfId="2" applyFont="1" applyAlignment="1">
      <alignment horizontal="right"/>
    </xf>
    <xf numFmtId="0" fontId="17" fillId="3" borderId="0" xfId="2" applyFont="1" applyFill="1"/>
    <xf numFmtId="3" fontId="17" fillId="0" borderId="0" xfId="18" applyNumberFormat="1" applyFont="1"/>
    <xf numFmtId="38" fontId="17" fillId="0" borderId="0" xfId="18" applyNumberFormat="1" applyFont="1"/>
    <xf numFmtId="38" fontId="17" fillId="0" borderId="0" xfId="17" applyNumberFormat="1" applyFont="1"/>
    <xf numFmtId="9" fontId="17" fillId="0" borderId="0" xfId="17" applyNumberFormat="1" applyFont="1"/>
    <xf numFmtId="37" fontId="17" fillId="0" borderId="0" xfId="14" applyNumberFormat="1" applyFont="1" applyBorder="1"/>
    <xf numFmtId="37" fontId="17" fillId="0" borderId="0" xfId="17" applyNumberFormat="1" applyFont="1"/>
    <xf numFmtId="38" fontId="28" fillId="0" borderId="0" xfId="18" applyNumberFormat="1" applyFont="1" applyAlignment="1">
      <alignment horizontal="left"/>
    </xf>
    <xf numFmtId="3" fontId="22" fillId="0" borderId="0" xfId="16" applyNumberFormat="1" applyFont="1"/>
    <xf numFmtId="0" fontId="17" fillId="0" borderId="0" xfId="2" quotePrefix="1" applyFont="1"/>
    <xf numFmtId="0" fontId="17" fillId="0" borderId="0" xfId="2" applyFont="1" applyAlignment="1">
      <alignment horizontal="left"/>
    </xf>
    <xf numFmtId="0" fontId="17" fillId="0" borderId="3" xfId="0" applyFont="1" applyBorder="1" applyAlignment="1">
      <alignment horizontal="center"/>
    </xf>
    <xf numFmtId="3" fontId="20" fillId="0" borderId="0" xfId="1" applyNumberFormat="1" applyFont="1" applyBorder="1"/>
    <xf numFmtId="37" fontId="16" fillId="0" borderId="0" xfId="3" applyFont="1">
      <alignment horizontal="centerContinuous"/>
    </xf>
    <xf numFmtId="3" fontId="18" fillId="0" borderId="0" xfId="0" applyNumberFormat="1" applyFont="1" applyAlignment="1">
      <alignment horizontal="centerContinuous"/>
    </xf>
    <xf numFmtId="0" fontId="31" fillId="0" borderId="0" xfId="0" applyFont="1"/>
    <xf numFmtId="3" fontId="31" fillId="0" borderId="0" xfId="0" applyNumberFormat="1" applyFont="1"/>
    <xf numFmtId="0" fontId="31" fillId="0" borderId="0" xfId="0" applyFont="1" applyAlignment="1">
      <alignment horizontal="center"/>
    </xf>
    <xf numFmtId="37" fontId="16" fillId="0" borderId="0" xfId="4" applyFo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5" applyFont="1" applyAlignment="1">
      <alignment horizontal="center"/>
    </xf>
    <xf numFmtId="0" fontId="19" fillId="0" borderId="0" xfId="5" applyFont="1"/>
    <xf numFmtId="1" fontId="19" fillId="0" borderId="0" xfId="0" quotePrefix="1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1" fontId="20" fillId="0" borderId="0" xfId="0" quotePrefix="1" applyNumberFormat="1" applyFont="1" applyAlignment="1">
      <alignment horizontal="right"/>
    </xf>
    <xf numFmtId="3" fontId="31" fillId="0" borderId="0" xfId="0" applyNumberFormat="1" applyFont="1" applyAlignment="1">
      <alignment horizontal="center"/>
    </xf>
    <xf numFmtId="0" fontId="31" fillId="0" borderId="3" xfId="0" applyFont="1" applyBorder="1" applyAlignment="1">
      <alignment horizontal="center"/>
    </xf>
    <xf numFmtId="3" fontId="17" fillId="0" borderId="3" xfId="0" applyNumberFormat="1" applyFont="1" applyBorder="1"/>
    <xf numFmtId="0" fontId="31" fillId="0" borderId="4" xfId="0" applyFont="1" applyBorder="1" applyAlignment="1">
      <alignment horizontal="center"/>
    </xf>
    <xf numFmtId="3" fontId="20" fillId="0" borderId="4" xfId="0" applyNumberFormat="1" applyFont="1" applyBorder="1"/>
    <xf numFmtId="3" fontId="17" fillId="0" borderId="4" xfId="0" applyNumberFormat="1" applyFont="1" applyBorder="1"/>
    <xf numFmtId="3" fontId="20" fillId="0" borderId="0" xfId="0" applyNumberFormat="1" applyFont="1"/>
    <xf numFmtId="0" fontId="20" fillId="0" borderId="2" xfId="5" applyFont="1" applyBorder="1"/>
    <xf numFmtId="0" fontId="31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0" fillId="0" borderId="5" xfId="0" applyFont="1" applyBorder="1"/>
    <xf numFmtId="0" fontId="31" fillId="0" borderId="5" xfId="0" applyFont="1" applyBorder="1" applyAlignment="1">
      <alignment horizontal="center"/>
    </xf>
    <xf numFmtId="3" fontId="17" fillId="0" borderId="5" xfId="0" applyNumberFormat="1" applyFont="1" applyBorder="1"/>
    <xf numFmtId="0" fontId="20" fillId="0" borderId="2" xfId="5" applyFont="1" applyBorder="1" applyAlignment="1">
      <alignment horizontal="center"/>
    </xf>
    <xf numFmtId="3" fontId="31" fillId="0" borderId="2" xfId="0" applyNumberFormat="1" applyFont="1" applyBorder="1"/>
    <xf numFmtId="0" fontId="31" fillId="0" borderId="1" xfId="0" applyFont="1" applyBorder="1"/>
    <xf numFmtId="3" fontId="23" fillId="0" borderId="0" xfId="0" quotePrefix="1" applyNumberFormat="1" applyFont="1" applyAlignment="1">
      <alignment horizontal="right"/>
    </xf>
    <xf numFmtId="3" fontId="6" fillId="0" borderId="0" xfId="0" applyNumberFormat="1" applyFont="1"/>
    <xf numFmtId="0" fontId="6" fillId="0" borderId="0" xfId="5" applyFont="1"/>
    <xf numFmtId="0" fontId="12" fillId="0" borderId="0" xfId="5"/>
    <xf numFmtId="0" fontId="6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3" fontId="6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14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20" fillId="0" borderId="5" xfId="5" applyFont="1" applyBorder="1"/>
    <xf numFmtId="0" fontId="17" fillId="0" borderId="5" xfId="0" applyFont="1" applyBorder="1"/>
    <xf numFmtId="3" fontId="17" fillId="0" borderId="3" xfId="0" applyNumberFormat="1" applyFont="1" applyBorder="1" applyAlignment="1">
      <alignment horizontal="right"/>
    </xf>
    <xf numFmtId="37" fontId="16" fillId="0" borderId="0" xfId="11" applyFont="1" applyAlignment="1">
      <alignment horizontal="center"/>
    </xf>
    <xf numFmtId="0" fontId="33" fillId="0" borderId="0" xfId="2" applyFont="1"/>
    <xf numFmtId="0" fontId="33" fillId="0" borderId="0" xfId="0" applyFont="1"/>
    <xf numFmtId="0" fontId="36" fillId="0" borderId="0" xfId="0" applyFont="1"/>
    <xf numFmtId="0" fontId="34" fillId="0" borderId="0" xfId="0" applyFont="1"/>
    <xf numFmtId="4" fontId="17" fillId="0" borderId="0" xfId="2" applyNumberFormat="1" applyFont="1"/>
    <xf numFmtId="4" fontId="20" fillId="0" borderId="3" xfId="2" applyNumberFormat="1" applyFont="1" applyBorder="1"/>
    <xf numFmtId="4" fontId="20" fillId="0" borderId="4" xfId="2" applyNumberFormat="1" applyFont="1" applyBorder="1"/>
    <xf numFmtId="4" fontId="20" fillId="0" borderId="2" xfId="2" applyNumberFormat="1" applyFont="1" applyBorder="1"/>
    <xf numFmtId="4" fontId="17" fillId="0" borderId="0" xfId="0" applyNumberFormat="1" applyFont="1"/>
    <xf numFmtId="4" fontId="17" fillId="0" borderId="3" xfId="0" applyNumberFormat="1" applyFont="1" applyBorder="1"/>
    <xf numFmtId="4" fontId="20" fillId="0" borderId="4" xfId="0" applyNumberFormat="1" applyFont="1" applyBorder="1"/>
    <xf numFmtId="4" fontId="20" fillId="0" borderId="2" xfId="0" applyNumberFormat="1" applyFont="1" applyBorder="1"/>
    <xf numFmtId="4" fontId="17" fillId="0" borderId="1" xfId="0" applyNumberFormat="1" applyFont="1" applyBorder="1"/>
    <xf numFmtId="4" fontId="17" fillId="0" borderId="5" xfId="0" applyNumberFormat="1" applyFont="1" applyBorder="1"/>
    <xf numFmtId="4" fontId="17" fillId="0" borderId="0" xfId="0" quotePrefix="1" applyNumberFormat="1" applyFont="1" applyAlignment="1">
      <alignment horizontal="right"/>
    </xf>
    <xf numFmtId="4" fontId="20" fillId="0" borderId="0" xfId="0" applyNumberFormat="1" applyFont="1"/>
    <xf numFmtId="4" fontId="31" fillId="0" borderId="0" xfId="0" applyNumberFormat="1" applyFont="1"/>
    <xf numFmtId="4" fontId="17" fillId="0" borderId="0" xfId="2" applyNumberFormat="1" applyFont="1" applyAlignment="1">
      <alignment wrapText="1"/>
    </xf>
    <xf numFmtId="0" fontId="31" fillId="0" borderId="0" xfId="0" applyFont="1" applyAlignment="1">
      <alignment vertical="center" wrapText="1"/>
    </xf>
    <xf numFmtId="1" fontId="17" fillId="0" borderId="0" xfId="2" applyNumberFormat="1" applyFont="1" applyAlignment="1">
      <alignment wrapText="1"/>
    </xf>
    <xf numFmtId="4" fontId="31" fillId="0" borderId="3" xfId="0" applyNumberFormat="1" applyFont="1" applyBorder="1"/>
    <xf numFmtId="1" fontId="20" fillId="0" borderId="0" xfId="2" applyNumberFormat="1" applyFont="1" applyAlignment="1">
      <alignment horizontal="center"/>
    </xf>
    <xf numFmtId="3" fontId="20" fillId="0" borderId="4" xfId="2" applyNumberFormat="1" applyFont="1" applyBorder="1"/>
    <xf numFmtId="0" fontId="38" fillId="4" borderId="0" xfId="20" applyFill="1"/>
    <xf numFmtId="0" fontId="0" fillId="4" borderId="0" xfId="0" applyFill="1"/>
    <xf numFmtId="0" fontId="39" fillId="4" borderId="0" xfId="21" applyFill="1"/>
    <xf numFmtId="0" fontId="39" fillId="4" borderId="0" xfId="21" applyFill="1" applyAlignment="1">
      <alignment horizontal="center"/>
    </xf>
    <xf numFmtId="0" fontId="41" fillId="4" borderId="0" xfId="21" applyFont="1" applyFill="1"/>
    <xf numFmtId="3" fontId="0" fillId="0" borderId="0" xfId="0" applyNumberFormat="1"/>
    <xf numFmtId="0" fontId="40" fillId="4" borderId="7" xfId="22" applyFill="1" applyBorder="1"/>
    <xf numFmtId="0" fontId="40" fillId="4" borderId="8" xfId="22" applyFill="1" applyBorder="1"/>
    <xf numFmtId="0" fontId="1" fillId="0" borderId="0" xfId="0" applyFont="1"/>
    <xf numFmtId="0" fontId="1" fillId="4" borderId="0" xfId="0" applyFont="1" applyFill="1"/>
    <xf numFmtId="0" fontId="1" fillId="4" borderId="0" xfId="2" applyFont="1" applyFill="1"/>
    <xf numFmtId="3" fontId="1" fillId="4" borderId="0" xfId="0" applyNumberFormat="1" applyFont="1" applyFill="1"/>
    <xf numFmtId="3" fontId="42" fillId="4" borderId="7" xfId="22" applyNumberFormat="1" applyFont="1" applyFill="1" applyBorder="1"/>
    <xf numFmtId="3" fontId="42" fillId="4" borderId="8" xfId="22" applyNumberFormat="1" applyFont="1" applyFill="1" applyBorder="1"/>
    <xf numFmtId="3" fontId="1" fillId="4" borderId="0" xfId="2" applyNumberFormat="1" applyFont="1" applyFill="1"/>
    <xf numFmtId="3" fontId="31" fillId="0" borderId="0" xfId="16" applyNumberFormat="1" applyFont="1"/>
    <xf numFmtId="0" fontId="1" fillId="4" borderId="0" xfId="21" applyFont="1" applyFill="1"/>
    <xf numFmtId="0" fontId="1" fillId="4" borderId="0" xfId="2" applyFont="1" applyFill="1" applyAlignment="1">
      <alignment wrapText="1"/>
    </xf>
    <xf numFmtId="3" fontId="17" fillId="4" borderId="0" xfId="0" applyNumberFormat="1" applyFont="1" applyFill="1"/>
    <xf numFmtId="4" fontId="17" fillId="0" borderId="3" xfId="2" applyNumberFormat="1" applyFont="1" applyBorder="1"/>
    <xf numFmtId="0" fontId="1" fillId="0" borderId="0" xfId="2" applyFont="1"/>
    <xf numFmtId="38" fontId="17" fillId="0" borderId="3" xfId="16" applyNumberFormat="1" applyFont="1" applyBorder="1"/>
    <xf numFmtId="165" fontId="17" fillId="0" borderId="3" xfId="16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Alignment="1">
      <alignment horizontal="center"/>
    </xf>
    <xf numFmtId="0" fontId="17" fillId="0" borderId="0" xfId="0" applyFont="1" applyAlignment="1">
      <alignment horizontal="left"/>
    </xf>
  </cellXfs>
  <cellStyles count="23">
    <cellStyle name="Dato" xfId="7" xr:uid="{00000000-0005-0000-0000-000000000000}"/>
    <cellStyle name="Komma" xfId="1" builtinId="3"/>
    <cellStyle name="Konto" xfId="8" xr:uid="{00000000-0005-0000-0000-000002000000}"/>
    <cellStyle name="Navn" xfId="3" xr:uid="{00000000-0005-0000-0000-000003000000}"/>
    <cellStyle name="Navn 2" xfId="11" xr:uid="{00000000-0005-0000-0000-000004000000}"/>
    <cellStyle name="Normal" xfId="0" builtinId="0"/>
    <cellStyle name="Normal 2" xfId="2" xr:uid="{00000000-0005-0000-0000-000006000000}"/>
    <cellStyle name="Normal 3" xfId="10" xr:uid="{00000000-0005-0000-0000-000007000000}"/>
    <cellStyle name="Normal 4" xfId="19" xr:uid="{00000000-0005-0000-0000-000008000000}"/>
    <cellStyle name="Normal_20 2" xfId="17" xr:uid="{00000000-0005-0000-0000-000009000000}"/>
    <cellStyle name="Normal_21 2" xfId="16" xr:uid="{00000000-0005-0000-0000-00000A000000}"/>
    <cellStyle name="Normal_21a 2" xfId="18" xr:uid="{00000000-0005-0000-0000-00000B000000}"/>
    <cellStyle name="Normal_22 2" xfId="15" xr:uid="{00000000-0005-0000-0000-00000C000000}"/>
    <cellStyle name="Normal_23 2" xfId="13" xr:uid="{00000000-0005-0000-0000-00000D000000}"/>
    <cellStyle name="Overskrift" xfId="5" xr:uid="{00000000-0005-0000-0000-00000E000000}"/>
    <cellStyle name="Overskrift 4" xfId="21" builtinId="19"/>
    <cellStyle name="Prosent 2" xfId="14" xr:uid="{00000000-0005-0000-0000-000010000000}"/>
    <cellStyle name="Rapport" xfId="4" xr:uid="{00000000-0005-0000-0000-000011000000}"/>
    <cellStyle name="Rapport 2" xfId="12" xr:uid="{00000000-0005-0000-0000-000012000000}"/>
    <cellStyle name="Sum" xfId="6" xr:uid="{00000000-0005-0000-0000-000013000000}"/>
    <cellStyle name="Tall" xfId="9" xr:uid="{00000000-0005-0000-0000-000014000000}"/>
    <cellStyle name="Tittel" xfId="20" builtinId="15"/>
    <cellStyle name="Totalt" xfId="22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23</xdr:row>
      <xdr:rowOff>104775</xdr:rowOff>
    </xdr:from>
    <xdr:to>
      <xdr:col>6</xdr:col>
      <xdr:colOff>47376</xdr:colOff>
      <xdr:row>29</xdr:row>
      <xdr:rowOff>28442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5257800"/>
          <a:ext cx="1990476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34"/>
  <sheetViews>
    <sheetView showGridLines="0" topLeftCell="A17" workbookViewId="0">
      <selection activeCell="B23" sqref="B23"/>
    </sheetView>
  </sheetViews>
  <sheetFormatPr baseColWidth="10" defaultColWidth="9.21875" defaultRowHeight="13.8" x14ac:dyDescent="0.25"/>
  <cols>
    <col min="1" max="1" width="13.21875" customWidth="1"/>
  </cols>
  <sheetData>
    <row r="10" spans="2:8" ht="60" x14ac:dyDescent="0.95">
      <c r="B10" s="211" t="s">
        <v>23</v>
      </c>
      <c r="C10" s="211"/>
      <c r="D10" s="211"/>
      <c r="E10" s="211"/>
      <c r="F10" s="211"/>
      <c r="G10" s="211"/>
      <c r="H10" s="211"/>
    </row>
    <row r="12" spans="2:8" x14ac:dyDescent="0.25">
      <c r="B12" s="212" t="s">
        <v>222</v>
      </c>
      <c r="C12" s="212"/>
      <c r="D12" s="212"/>
      <c r="E12" s="212"/>
      <c r="F12" s="212"/>
      <c r="G12" s="212"/>
      <c r="H12" s="212"/>
    </row>
    <row r="13" spans="2:8" x14ac:dyDescent="0.25">
      <c r="B13" s="212"/>
      <c r="C13" s="212"/>
      <c r="D13" s="212"/>
      <c r="E13" s="212"/>
      <c r="F13" s="212"/>
      <c r="G13" s="212"/>
      <c r="H13" s="212"/>
    </row>
    <row r="14" spans="2:8" x14ac:dyDescent="0.25">
      <c r="B14" s="212"/>
      <c r="C14" s="212"/>
      <c r="D14" s="212"/>
      <c r="E14" s="212"/>
      <c r="F14" s="212"/>
      <c r="G14" s="212"/>
      <c r="H14" s="212"/>
    </row>
    <row r="15" spans="2:8" x14ac:dyDescent="0.25">
      <c r="B15" s="212"/>
      <c r="C15" s="212"/>
      <c r="D15" s="212"/>
      <c r="E15" s="212"/>
      <c r="F15" s="212"/>
      <c r="G15" s="212"/>
      <c r="H15" s="212"/>
    </row>
    <row r="16" spans="2:8" x14ac:dyDescent="0.25">
      <c r="B16" s="212"/>
      <c r="C16" s="212"/>
      <c r="D16" s="212"/>
      <c r="E16" s="212"/>
      <c r="F16" s="212"/>
      <c r="G16" s="212"/>
      <c r="H16" s="212"/>
    </row>
    <row r="17" spans="2:8" x14ac:dyDescent="0.25">
      <c r="B17" s="212"/>
      <c r="C17" s="212"/>
      <c r="D17" s="212"/>
      <c r="E17" s="212"/>
      <c r="F17" s="212"/>
      <c r="G17" s="212"/>
      <c r="H17" s="212"/>
    </row>
    <row r="18" spans="2:8" x14ac:dyDescent="0.25">
      <c r="B18" s="212"/>
      <c r="C18" s="212"/>
      <c r="D18" s="212"/>
      <c r="E18" s="212"/>
      <c r="F18" s="212"/>
      <c r="G18" s="212"/>
      <c r="H18" s="212"/>
    </row>
    <row r="22" spans="2:8" ht="30" x14ac:dyDescent="0.5">
      <c r="B22" s="213">
        <v>2024</v>
      </c>
      <c r="C22" s="213"/>
      <c r="D22" s="213"/>
      <c r="E22" s="213"/>
      <c r="F22" s="213"/>
      <c r="G22" s="213"/>
      <c r="H22" s="213"/>
    </row>
    <row r="30" spans="2:8" x14ac:dyDescent="0.25">
      <c r="E30" s="1"/>
    </row>
    <row r="32" spans="2:8" ht="18.600000000000001" x14ac:dyDescent="0.3">
      <c r="B32" s="214" t="s">
        <v>265</v>
      </c>
      <c r="C32" s="214"/>
      <c r="D32" s="214"/>
      <c r="E32" s="214"/>
      <c r="F32" s="214"/>
      <c r="G32" s="214"/>
      <c r="H32" s="214"/>
    </row>
    <row r="34" spans="5:5" x14ac:dyDescent="0.25">
      <c r="E34" s="196"/>
    </row>
  </sheetData>
  <mergeCells count="4">
    <mergeCell ref="B10:H10"/>
    <mergeCell ref="B12:H18"/>
    <mergeCell ref="B22:H22"/>
    <mergeCell ref="B32:H32"/>
  </mergeCells>
  <phoneticPr fontId="0" type="noConversion"/>
  <pageMargins left="1.2024015749999999" right="0.78740157499999996" top="0.984251969" bottom="0.984251969" header="0.5" footer="0.5"/>
  <pageSetup scale="91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M84"/>
  <sheetViews>
    <sheetView showGridLines="0" tabSelected="1" topLeftCell="A37" zoomScaleNormal="100" workbookViewId="0">
      <selection activeCell="C57" sqref="C57"/>
    </sheetView>
  </sheetViews>
  <sheetFormatPr baseColWidth="10" defaultColWidth="9.21875" defaultRowHeight="13.8" x14ac:dyDescent="0.3"/>
  <cols>
    <col min="1" max="1" width="44.5546875" style="3" customWidth="1"/>
    <col min="2" max="2" width="6" style="5" bestFit="1" customWidth="1"/>
    <col min="3" max="5" width="11.77734375" style="4" customWidth="1"/>
    <col min="6" max="6" width="9.21875" style="3"/>
    <col min="7" max="7" width="31.21875" style="3" hidden="1" customWidth="1"/>
    <col min="8" max="8" width="9.21875" style="3"/>
    <col min="9" max="9" width="44" style="3" bestFit="1" customWidth="1"/>
    <col min="10" max="10" width="32" style="3" customWidth="1"/>
    <col min="11" max="11" width="11.5546875" style="4" bestFit="1" customWidth="1"/>
    <col min="12" max="12" width="9.21875" style="3"/>
    <col min="13" max="13" width="11" style="3" bestFit="1" customWidth="1"/>
    <col min="14" max="16384" width="9.21875" style="3"/>
  </cols>
  <sheetData>
    <row r="1" spans="1:7" ht="23.4" x14ac:dyDescent="0.45">
      <c r="A1" s="216" t="str">
        <f>+Forside!B12</f>
        <v>Målselv Idrettslag</v>
      </c>
      <c r="B1" s="217"/>
      <c r="C1" s="217"/>
      <c r="D1" s="217"/>
      <c r="E1" s="217"/>
    </row>
    <row r="2" spans="1:7" x14ac:dyDescent="0.3">
      <c r="A2" s="2"/>
      <c r="C2" s="6"/>
      <c r="D2" s="6"/>
      <c r="E2" s="6"/>
    </row>
    <row r="3" spans="1:7" ht="18" x14ac:dyDescent="0.3">
      <c r="A3" s="218" t="s">
        <v>137</v>
      </c>
      <c r="B3" s="217"/>
      <c r="C3" s="217"/>
      <c r="D3" s="217"/>
      <c r="E3" s="217"/>
    </row>
    <row r="4" spans="1:7" ht="14.7" customHeight="1" x14ac:dyDescent="0.35">
      <c r="A4" s="215"/>
      <c r="B4" s="215"/>
      <c r="C4" s="215"/>
      <c r="D4" s="215"/>
      <c r="E4" s="215"/>
    </row>
    <row r="5" spans="1:7" ht="14.7" customHeight="1" x14ac:dyDescent="0.3">
      <c r="C5" s="38" t="s">
        <v>253</v>
      </c>
      <c r="D5" s="38" t="s">
        <v>254</v>
      </c>
      <c r="E5" s="38" t="s">
        <v>253</v>
      </c>
    </row>
    <row r="6" spans="1:7" x14ac:dyDescent="0.3">
      <c r="A6" s="7" t="s">
        <v>40</v>
      </c>
      <c r="B6" s="8" t="s">
        <v>39</v>
      </c>
      <c r="C6" s="9">
        <v>2024</v>
      </c>
      <c r="D6" s="186">
        <v>2023</v>
      </c>
      <c r="E6" s="9">
        <v>2023</v>
      </c>
      <c r="G6" s="10" t="s">
        <v>83</v>
      </c>
    </row>
    <row r="7" spans="1:7" x14ac:dyDescent="0.3">
      <c r="B7" s="5">
        <v>1</v>
      </c>
    </row>
    <row r="8" spans="1:7" x14ac:dyDescent="0.3">
      <c r="A8" s="10" t="s">
        <v>166</v>
      </c>
    </row>
    <row r="9" spans="1:7" x14ac:dyDescent="0.3">
      <c r="A9" s="3" t="s">
        <v>162</v>
      </c>
      <c r="C9" s="169">
        <v>0</v>
      </c>
      <c r="D9" s="4">
        <v>0</v>
      </c>
      <c r="E9" s="169">
        <v>0</v>
      </c>
      <c r="G9" s="3" t="s">
        <v>105</v>
      </c>
    </row>
    <row r="10" spans="1:7" hidden="1" x14ac:dyDescent="0.3">
      <c r="A10" s="3" t="s">
        <v>41</v>
      </c>
      <c r="C10" s="169">
        <v>0</v>
      </c>
      <c r="E10" s="169">
        <v>0</v>
      </c>
      <c r="G10" s="3" t="s">
        <v>106</v>
      </c>
    </row>
    <row r="11" spans="1:7" hidden="1" x14ac:dyDescent="0.3">
      <c r="A11" s="3" t="s">
        <v>248</v>
      </c>
      <c r="B11" s="5">
        <v>6</v>
      </c>
      <c r="C11" s="169">
        <v>0</v>
      </c>
      <c r="E11" s="169">
        <v>0</v>
      </c>
      <c r="G11" s="114">
        <v>3123</v>
      </c>
    </row>
    <row r="12" spans="1:7" ht="14.4" x14ac:dyDescent="0.3">
      <c r="A12" s="3" t="s">
        <v>226</v>
      </c>
      <c r="C12" s="169">
        <v>75552.86</v>
      </c>
      <c r="D12" s="199">
        <v>66000</v>
      </c>
      <c r="E12" s="169">
        <f>22094.78+20981.22+23402.86</f>
        <v>66478.86</v>
      </c>
      <c r="G12" s="114">
        <v>3440</v>
      </c>
    </row>
    <row r="13" spans="1:7" ht="14.4" x14ac:dyDescent="0.3">
      <c r="A13" s="3" t="s">
        <v>181</v>
      </c>
      <c r="C13" s="169">
        <v>95530</v>
      </c>
      <c r="D13" s="199">
        <v>100000</v>
      </c>
      <c r="E13" s="169">
        <v>107227</v>
      </c>
      <c r="G13" s="114">
        <v>3440</v>
      </c>
    </row>
    <row r="14" spans="1:7" ht="14.4" x14ac:dyDescent="0.3">
      <c r="A14" s="3" t="s">
        <v>227</v>
      </c>
      <c r="C14" s="169">
        <v>100975</v>
      </c>
      <c r="D14" s="199">
        <v>81000</v>
      </c>
      <c r="E14" s="169">
        <v>81973</v>
      </c>
      <c r="G14" s="114">
        <v>3440</v>
      </c>
    </row>
    <row r="15" spans="1:7" x14ac:dyDescent="0.3">
      <c r="A15" s="3" t="s">
        <v>25</v>
      </c>
      <c r="C15" s="169">
        <v>20052</v>
      </c>
      <c r="D15" s="206">
        <v>0</v>
      </c>
      <c r="E15" s="169">
        <v>20000</v>
      </c>
      <c r="G15" s="114"/>
    </row>
    <row r="16" spans="1:7" x14ac:dyDescent="0.3">
      <c r="A16" s="3" t="s">
        <v>273</v>
      </c>
      <c r="C16" s="169">
        <v>0</v>
      </c>
      <c r="E16" s="169">
        <v>0</v>
      </c>
      <c r="G16" s="114"/>
    </row>
    <row r="17" spans="1:7" ht="14.4" x14ac:dyDescent="0.3">
      <c r="A17" s="3" t="s">
        <v>9</v>
      </c>
      <c r="B17" s="5">
        <v>2</v>
      </c>
      <c r="C17" s="169">
        <v>101002.7</v>
      </c>
      <c r="D17" s="199">
        <v>2000</v>
      </c>
      <c r="E17" s="169">
        <v>1706.55</v>
      </c>
      <c r="G17" s="3" t="s">
        <v>107</v>
      </c>
    </row>
    <row r="18" spans="1:7" ht="14.4" x14ac:dyDescent="0.3">
      <c r="A18" s="3" t="s">
        <v>228</v>
      </c>
      <c r="B18" s="5">
        <v>4</v>
      </c>
      <c r="C18" s="169">
        <v>23600</v>
      </c>
      <c r="D18" s="199">
        <v>26000</v>
      </c>
      <c r="E18" s="169">
        <v>26750</v>
      </c>
      <c r="G18" s="114">
        <v>3920</v>
      </c>
    </row>
    <row r="19" spans="1:7" ht="18.75" customHeight="1" x14ac:dyDescent="0.3">
      <c r="A19" s="11" t="s">
        <v>10</v>
      </c>
      <c r="B19" s="21"/>
      <c r="C19" s="170">
        <f>SUM(C9:C18)</f>
        <v>416712.56</v>
      </c>
      <c r="D19" s="13">
        <f>SUM(D8:D18)</f>
        <v>275000</v>
      </c>
      <c r="E19" s="170">
        <f>SUM(E9:E18)</f>
        <v>304135.40999999997</v>
      </c>
    </row>
    <row r="20" spans="1:7" x14ac:dyDescent="0.3">
      <c r="C20" s="169"/>
      <c r="E20" s="169"/>
    </row>
    <row r="21" spans="1:7" x14ac:dyDescent="0.3">
      <c r="A21" s="10" t="s">
        <v>167</v>
      </c>
      <c r="C21" s="169"/>
      <c r="E21" s="169"/>
    </row>
    <row r="22" spans="1:7" ht="13.5" hidden="1" customHeight="1" x14ac:dyDescent="0.3">
      <c r="A22" s="14" t="s">
        <v>48</v>
      </c>
      <c r="B22" s="15"/>
      <c r="C22" s="169">
        <v>0</v>
      </c>
      <c r="E22" s="169">
        <v>0</v>
      </c>
      <c r="G22" s="3" t="s">
        <v>108</v>
      </c>
    </row>
    <row r="23" spans="1:7" ht="13.5" hidden="1" customHeight="1" x14ac:dyDescent="0.3">
      <c r="A23" s="14" t="s">
        <v>187</v>
      </c>
      <c r="B23" s="15"/>
      <c r="C23" s="169">
        <v>0</v>
      </c>
      <c r="E23" s="169">
        <v>0</v>
      </c>
    </row>
    <row r="24" spans="1:7" ht="13.5" hidden="1" customHeight="1" x14ac:dyDescent="0.3">
      <c r="A24" s="14" t="s">
        <v>18</v>
      </c>
      <c r="B24" s="15"/>
      <c r="C24" s="169">
        <v>0</v>
      </c>
      <c r="E24" s="169">
        <v>0</v>
      </c>
      <c r="G24" s="3" t="s">
        <v>109</v>
      </c>
    </row>
    <row r="25" spans="1:7" ht="13.5" hidden="1" customHeight="1" x14ac:dyDescent="0.3">
      <c r="A25" s="14" t="s">
        <v>20</v>
      </c>
      <c r="B25" s="14"/>
      <c r="C25" s="14"/>
      <c r="E25" s="169"/>
      <c r="G25" s="3" t="s">
        <v>125</v>
      </c>
    </row>
    <row r="26" spans="1:7" ht="13.5" customHeight="1" x14ac:dyDescent="0.3">
      <c r="A26" s="14" t="s">
        <v>267</v>
      </c>
      <c r="B26" s="14"/>
      <c r="C26" s="182">
        <v>0</v>
      </c>
      <c r="D26" s="199">
        <v>5000</v>
      </c>
      <c r="E26" s="182">
        <v>0</v>
      </c>
    </row>
    <row r="27" spans="1:7" ht="13.5" customHeight="1" x14ac:dyDescent="0.3">
      <c r="A27" s="14" t="s">
        <v>304</v>
      </c>
      <c r="B27" s="184"/>
      <c r="C27" s="169">
        <v>5898</v>
      </c>
      <c r="D27" s="206">
        <v>0</v>
      </c>
      <c r="E27" s="169">
        <v>4500</v>
      </c>
    </row>
    <row r="28" spans="1:7" ht="13.5" customHeight="1" x14ac:dyDescent="0.3">
      <c r="A28" s="14" t="s">
        <v>305</v>
      </c>
      <c r="B28" s="184"/>
      <c r="C28" s="169">
        <v>0</v>
      </c>
      <c r="D28" s="206">
        <v>0</v>
      </c>
      <c r="E28" s="169">
        <v>230.6</v>
      </c>
    </row>
    <row r="29" spans="1:7" ht="13.5" customHeight="1" x14ac:dyDescent="0.3">
      <c r="A29" s="14" t="s">
        <v>294</v>
      </c>
      <c r="B29" s="184"/>
      <c r="C29" s="169">
        <v>0</v>
      </c>
      <c r="D29" s="206">
        <v>0</v>
      </c>
      <c r="E29" s="169">
        <v>0</v>
      </c>
    </row>
    <row r="30" spans="1:7" ht="13.5" customHeight="1" x14ac:dyDescent="0.3">
      <c r="A30" s="14" t="s">
        <v>249</v>
      </c>
      <c r="B30" s="184"/>
      <c r="C30" s="169">
        <v>12917.81</v>
      </c>
      <c r="D30" s="199">
        <v>13000</v>
      </c>
      <c r="E30" s="169">
        <v>12266.5</v>
      </c>
    </row>
    <row r="31" spans="1:7" ht="13.5" customHeight="1" x14ac:dyDescent="0.3">
      <c r="A31" s="14" t="s">
        <v>287</v>
      </c>
      <c r="B31" s="184"/>
      <c r="C31" s="169">
        <v>0</v>
      </c>
      <c r="D31" s="199">
        <v>10000</v>
      </c>
      <c r="E31" s="169">
        <v>0</v>
      </c>
    </row>
    <row r="32" spans="1:7" ht="13.5" customHeight="1" x14ac:dyDescent="0.3">
      <c r="A32" s="14" t="s">
        <v>266</v>
      </c>
      <c r="B32" s="184"/>
      <c r="C32" s="169">
        <v>354.04</v>
      </c>
      <c r="D32" s="199">
        <v>1000</v>
      </c>
      <c r="E32" s="169">
        <v>539.29999999999995</v>
      </c>
    </row>
    <row r="33" spans="1:7" ht="13.5" customHeight="1" x14ac:dyDescent="0.3">
      <c r="A33" s="14" t="s">
        <v>278</v>
      </c>
      <c r="B33" s="184"/>
      <c r="C33" s="169">
        <v>0</v>
      </c>
      <c r="D33" s="206">
        <v>0</v>
      </c>
      <c r="E33" s="169">
        <v>0</v>
      </c>
    </row>
    <row r="34" spans="1:7" ht="13.5" customHeight="1" x14ac:dyDescent="0.3">
      <c r="A34" s="14" t="s">
        <v>269</v>
      </c>
      <c r="B34" s="184"/>
      <c r="C34" s="169">
        <v>62434.400000000001</v>
      </c>
      <c r="D34" s="206">
        <v>3000</v>
      </c>
      <c r="E34" s="169">
        <v>4808</v>
      </c>
    </row>
    <row r="35" spans="1:7" ht="13.5" customHeight="1" x14ac:dyDescent="0.3">
      <c r="A35" s="14" t="s">
        <v>250</v>
      </c>
      <c r="B35" s="184"/>
      <c r="C35" s="169">
        <v>43244</v>
      </c>
      <c r="D35" s="206">
        <v>35000</v>
      </c>
      <c r="E35" s="169">
        <v>35452</v>
      </c>
    </row>
    <row r="36" spans="1:7" ht="13.5" customHeight="1" x14ac:dyDescent="0.3">
      <c r="A36" s="14" t="s">
        <v>285</v>
      </c>
      <c r="B36" s="184"/>
      <c r="C36" s="169">
        <v>0</v>
      </c>
      <c r="D36" s="206"/>
      <c r="E36" s="169">
        <v>2600</v>
      </c>
    </row>
    <row r="37" spans="1:7" ht="13.5" customHeight="1" x14ac:dyDescent="0.3">
      <c r="A37" s="14" t="s">
        <v>258</v>
      </c>
      <c r="B37" s="184"/>
      <c r="C37" s="169">
        <v>15000</v>
      </c>
      <c r="D37" s="206">
        <v>15000</v>
      </c>
      <c r="E37" s="169">
        <v>15000</v>
      </c>
    </row>
    <row r="38" spans="1:7" ht="13.5" customHeight="1" x14ac:dyDescent="0.3">
      <c r="A38" s="182" t="s">
        <v>259</v>
      </c>
      <c r="B38" s="184">
        <v>5</v>
      </c>
      <c r="C38" s="169">
        <v>173158.89</v>
      </c>
      <c r="D38" s="206">
        <v>200000</v>
      </c>
      <c r="E38" s="169">
        <v>221252.83</v>
      </c>
    </row>
    <row r="39" spans="1:7" ht="13.5" customHeight="1" x14ac:dyDescent="0.3">
      <c r="A39" s="182" t="s">
        <v>251</v>
      </c>
      <c r="B39" s="184"/>
      <c r="C39" s="169">
        <v>0</v>
      </c>
      <c r="D39" s="206">
        <v>0</v>
      </c>
      <c r="E39" s="169">
        <v>0</v>
      </c>
    </row>
    <row r="40" spans="1:7" ht="13.5" customHeight="1" x14ac:dyDescent="0.3">
      <c r="A40" s="14" t="s">
        <v>270</v>
      </c>
      <c r="B40" s="184"/>
      <c r="C40" s="169">
        <v>2959.68</v>
      </c>
      <c r="D40" s="206">
        <v>3000</v>
      </c>
      <c r="E40" s="169">
        <v>3903.05</v>
      </c>
    </row>
    <row r="41" spans="1:7" ht="13.5" hidden="1" customHeight="1" x14ac:dyDescent="0.3">
      <c r="A41" s="14"/>
      <c r="B41" s="15"/>
      <c r="C41" s="169"/>
      <c r="E41" s="169"/>
    </row>
    <row r="42" spans="1:7" ht="13.5" hidden="1" customHeight="1" x14ac:dyDescent="0.3">
      <c r="A42" s="3" t="s">
        <v>20</v>
      </c>
      <c r="B42" s="5" t="s">
        <v>202</v>
      </c>
      <c r="C42" s="169"/>
      <c r="E42" s="169"/>
    </row>
    <row r="43" spans="1:7" ht="18.75" customHeight="1" x14ac:dyDescent="0.3">
      <c r="A43" s="11" t="s">
        <v>42</v>
      </c>
      <c r="B43" s="21"/>
      <c r="C43" s="170">
        <f>SUM(C22:C42)</f>
        <v>315966.82</v>
      </c>
      <c r="D43" s="13">
        <f>SUM(D26:D40)</f>
        <v>285000</v>
      </c>
      <c r="E43" s="170">
        <f>SUM(E22:E42)</f>
        <v>300552.27999999997</v>
      </c>
    </row>
    <row r="44" spans="1:7" x14ac:dyDescent="0.3">
      <c r="C44" s="169"/>
      <c r="E44" s="169"/>
    </row>
    <row r="45" spans="1:7" ht="18.75" customHeight="1" thickBot="1" x14ac:dyDescent="0.35">
      <c r="A45" s="23" t="s">
        <v>43</v>
      </c>
      <c r="B45" s="24"/>
      <c r="C45" s="171">
        <f>C19-C43</f>
        <v>100745.73999999999</v>
      </c>
      <c r="D45" s="187">
        <f>D19-D43</f>
        <v>-10000</v>
      </c>
      <c r="E45" s="171">
        <f>E19-E43</f>
        <v>3583.1300000000047</v>
      </c>
    </row>
    <row r="46" spans="1:7" ht="19.5" customHeight="1" x14ac:dyDescent="0.3">
      <c r="C46" s="169"/>
      <c r="E46" s="169"/>
    </row>
    <row r="47" spans="1:7" x14ac:dyDescent="0.3">
      <c r="A47" s="16" t="s">
        <v>46</v>
      </c>
      <c r="B47" s="12"/>
      <c r="C47" s="169"/>
      <c r="E47" s="169"/>
    </row>
    <row r="48" spans="1:7" x14ac:dyDescent="0.3">
      <c r="A48" s="17" t="s">
        <v>44</v>
      </c>
      <c r="B48" s="18"/>
      <c r="C48" s="169">
        <v>0</v>
      </c>
      <c r="D48" s="4">
        <v>0</v>
      </c>
      <c r="E48" s="169">
        <v>0</v>
      </c>
      <c r="G48" s="3" t="s">
        <v>110</v>
      </c>
    </row>
    <row r="49" spans="1:7" x14ac:dyDescent="0.3">
      <c r="A49" s="3" t="s">
        <v>45</v>
      </c>
      <c r="C49" s="169">
        <v>0</v>
      </c>
      <c r="D49" s="4">
        <v>0</v>
      </c>
      <c r="E49" s="169">
        <v>0</v>
      </c>
      <c r="G49" s="3" t="s">
        <v>111</v>
      </c>
    </row>
    <row r="50" spans="1:7" ht="18.75" customHeight="1" x14ac:dyDescent="0.3">
      <c r="A50" s="11" t="s">
        <v>132</v>
      </c>
      <c r="B50" s="21"/>
      <c r="C50" s="170">
        <f>C48-C49</f>
        <v>0</v>
      </c>
      <c r="D50" s="13">
        <f>SUM(D48:D49)</f>
        <v>0</v>
      </c>
      <c r="E50" s="170">
        <f>E48-E49</f>
        <v>0</v>
      </c>
    </row>
    <row r="51" spans="1:7" ht="22.5" customHeight="1" x14ac:dyDescent="0.3">
      <c r="A51" s="10"/>
      <c r="B51" s="19"/>
      <c r="C51" s="169"/>
      <c r="E51" s="169"/>
    </row>
    <row r="52" spans="1:7" ht="18.75" customHeight="1" thickBot="1" x14ac:dyDescent="0.35">
      <c r="A52" s="27" t="s">
        <v>224</v>
      </c>
      <c r="B52" s="28"/>
      <c r="C52" s="172">
        <f>+C45+C50</f>
        <v>100745.73999999999</v>
      </c>
      <c r="D52" s="20">
        <f>D45+D50</f>
        <v>-10000</v>
      </c>
      <c r="E52" s="172">
        <f>+E45+E50</f>
        <v>3583.1300000000047</v>
      </c>
    </row>
    <row r="53" spans="1:7" ht="14.4" thickTop="1" x14ac:dyDescent="0.3">
      <c r="C53" s="169"/>
      <c r="E53" s="169"/>
    </row>
    <row r="54" spans="1:7" x14ac:dyDescent="0.3">
      <c r="C54" s="169"/>
      <c r="E54" s="169"/>
    </row>
    <row r="55" spans="1:7" x14ac:dyDescent="0.3">
      <c r="A55" s="10" t="s">
        <v>47</v>
      </c>
      <c r="B55" s="19"/>
      <c r="C55" s="169"/>
      <c r="E55" s="169"/>
    </row>
    <row r="56" spans="1:7" x14ac:dyDescent="0.3">
      <c r="A56" s="3" t="s">
        <v>205</v>
      </c>
      <c r="B56" s="5">
        <v>3</v>
      </c>
      <c r="C56" s="169">
        <v>100745.74</v>
      </c>
      <c r="D56" s="4">
        <v>-10000</v>
      </c>
      <c r="E56" s="169">
        <v>-10563.32</v>
      </c>
    </row>
    <row r="57" spans="1:7" x14ac:dyDescent="0.3">
      <c r="A57" s="3" t="s">
        <v>292</v>
      </c>
      <c r="C57" s="169">
        <v>0</v>
      </c>
      <c r="E57" s="169">
        <v>0</v>
      </c>
    </row>
    <row r="58" spans="1:7" ht="18.75" customHeight="1" thickBot="1" x14ac:dyDescent="0.35">
      <c r="A58" s="25" t="s">
        <v>19</v>
      </c>
      <c r="B58" s="26"/>
      <c r="C58" s="172">
        <f>+C56+C57</f>
        <v>100745.74</v>
      </c>
      <c r="D58" s="172">
        <f>+D56+D57</f>
        <v>-10000</v>
      </c>
      <c r="E58" s="172">
        <f>+E56+E57</f>
        <v>-10563.32</v>
      </c>
    </row>
    <row r="59" spans="1:7" ht="14.4" thickTop="1" x14ac:dyDescent="0.3"/>
    <row r="60" spans="1:7" x14ac:dyDescent="0.3">
      <c r="A60" s="10"/>
      <c r="B60" s="19"/>
    </row>
    <row r="80" spans="7:7" x14ac:dyDescent="0.3">
      <c r="G80" s="4" t="e">
        <f>+#REF!-#REF!+#REF!+#REF!+#REF!+#REF!</f>
        <v>#REF!</v>
      </c>
    </row>
    <row r="84" spans="13:13" x14ac:dyDescent="0.3">
      <c r="M84" s="4">
        <f>+K82+K96+K103+K110+K128</f>
        <v>0</v>
      </c>
    </row>
  </sheetData>
  <mergeCells count="3">
    <mergeCell ref="A4:E4"/>
    <mergeCell ref="A1:E1"/>
    <mergeCell ref="A3:E3"/>
  </mergeCells>
  <printOptions horizontalCentered="1"/>
  <pageMargins left="0.39370078740157483" right="0.39370078740157483" top="0.70866141732283472" bottom="0.39370078740157483" header="0" footer="0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86"/>
  <sheetViews>
    <sheetView showGridLines="0" topLeftCell="A29" zoomScaleNormal="100" zoomScaleSheetLayoutView="85" workbookViewId="0">
      <selection activeCell="J45" sqref="J45:J46"/>
    </sheetView>
  </sheetViews>
  <sheetFormatPr baseColWidth="10" defaultColWidth="11.44140625" defaultRowHeight="14.4" x14ac:dyDescent="0.3"/>
  <cols>
    <col min="1" max="1" width="2.5546875" style="119" customWidth="1"/>
    <col min="2" max="2" width="25.77734375" style="119" customWidth="1"/>
    <col min="3" max="3" width="19.5546875" style="119" customWidth="1"/>
    <col min="4" max="4" width="8.77734375" style="121" customWidth="1"/>
    <col min="5" max="5" width="10.77734375" style="119" customWidth="1"/>
    <col min="6" max="6" width="5" style="119" customWidth="1"/>
    <col min="7" max="7" width="10.77734375" style="119" customWidth="1"/>
    <col min="8" max="8" width="3.77734375" style="119" customWidth="1"/>
    <col min="9" max="9" width="15" style="119" hidden="1" customWidth="1"/>
    <col min="10" max="10" width="40.5546875" style="119" bestFit="1" customWidth="1"/>
    <col min="11" max="16384" width="11.44140625" style="119"/>
  </cols>
  <sheetData>
    <row r="1" spans="1:13" ht="23.4" x14ac:dyDescent="0.45">
      <c r="A1" s="117"/>
      <c r="B1" s="219" t="str">
        <f>+Forside!B12</f>
        <v>Målselv Idrettslag</v>
      </c>
      <c r="C1" s="220"/>
      <c r="D1" s="220"/>
      <c r="E1" s="220"/>
      <c r="F1" s="220"/>
      <c r="G1" s="220"/>
      <c r="H1" s="150"/>
      <c r="J1" s="120"/>
      <c r="K1" s="120"/>
      <c r="L1" s="120"/>
      <c r="M1" s="120"/>
    </row>
    <row r="2" spans="1:13" x14ac:dyDescent="0.3">
      <c r="E2" s="42"/>
      <c r="F2" s="120"/>
      <c r="G2" s="120"/>
      <c r="J2" s="120"/>
      <c r="K2" s="120"/>
      <c r="L2" s="120"/>
      <c r="M2" s="120"/>
    </row>
    <row r="3" spans="1:13" ht="23.4" x14ac:dyDescent="0.45">
      <c r="A3" s="122"/>
      <c r="B3" s="123" t="s">
        <v>136</v>
      </c>
      <c r="C3" s="123"/>
      <c r="D3" s="123"/>
      <c r="E3" s="118"/>
      <c r="F3" s="118"/>
      <c r="G3" s="118"/>
      <c r="J3" s="120"/>
      <c r="K3" s="120"/>
      <c r="L3" s="120"/>
      <c r="M3" s="120"/>
    </row>
    <row r="4" spans="1:13" ht="14.7" customHeight="1" x14ac:dyDescent="0.45">
      <c r="A4" s="122"/>
      <c r="B4" s="123"/>
      <c r="C4" s="123"/>
      <c r="D4" s="124"/>
      <c r="E4" s="118"/>
      <c r="F4" s="118"/>
      <c r="G4" s="118"/>
      <c r="J4" s="120"/>
      <c r="K4" s="120"/>
      <c r="L4" s="120"/>
      <c r="M4" s="120"/>
    </row>
    <row r="5" spans="1:13" s="129" customFormat="1" ht="18" x14ac:dyDescent="0.35">
      <c r="A5" s="125"/>
      <c r="B5" s="126" t="s">
        <v>0</v>
      </c>
      <c r="C5" s="126"/>
      <c r="D5" s="125" t="s">
        <v>39</v>
      </c>
      <c r="E5" s="127">
        <f>+Resultat!C6</f>
        <v>2024</v>
      </c>
      <c r="F5" s="128"/>
      <c r="G5" s="127">
        <f>+Resultat!E6</f>
        <v>2023</v>
      </c>
      <c r="J5" s="130"/>
      <c r="K5" s="130"/>
      <c r="L5" s="130"/>
      <c r="M5" s="130"/>
    </row>
    <row r="6" spans="1:13" x14ac:dyDescent="0.3">
      <c r="A6" s="8"/>
      <c r="B6" s="7"/>
      <c r="C6" s="7"/>
      <c r="D6" s="8"/>
      <c r="E6" s="131"/>
      <c r="F6" s="132"/>
      <c r="G6" s="131"/>
      <c r="J6" s="120"/>
      <c r="K6" s="120"/>
      <c r="L6" s="120"/>
      <c r="M6" s="120"/>
    </row>
    <row r="7" spans="1:13" x14ac:dyDescent="0.3">
      <c r="A7" s="8"/>
      <c r="B7" s="7" t="s">
        <v>49</v>
      </c>
      <c r="C7" s="7"/>
      <c r="D7" s="8"/>
      <c r="E7" s="42"/>
      <c r="F7" s="73"/>
      <c r="G7" s="42"/>
      <c r="J7" s="120"/>
      <c r="K7" s="120"/>
      <c r="L7" s="120"/>
      <c r="M7" s="120"/>
    </row>
    <row r="8" spans="1:13" hidden="1" x14ac:dyDescent="0.3">
      <c r="A8" s="8"/>
      <c r="B8" s="7" t="s">
        <v>62</v>
      </c>
      <c r="C8" s="7"/>
      <c r="D8" s="8"/>
      <c r="E8" s="42"/>
      <c r="F8" s="73"/>
      <c r="G8" s="42"/>
      <c r="J8" s="120"/>
      <c r="K8" s="120"/>
      <c r="L8" s="120"/>
      <c r="M8" s="120"/>
    </row>
    <row r="9" spans="1:13" hidden="1" x14ac:dyDescent="0.3">
      <c r="A9" s="121"/>
      <c r="B9" s="32" t="s">
        <v>50</v>
      </c>
      <c r="C9" s="32"/>
      <c r="D9" s="121">
        <v>7</v>
      </c>
      <c r="E9" s="173">
        <v>0</v>
      </c>
      <c r="F9" s="42"/>
      <c r="G9" s="179">
        <v>0</v>
      </c>
      <c r="I9" s="119" t="s">
        <v>112</v>
      </c>
      <c r="J9" s="120"/>
      <c r="K9" s="120"/>
      <c r="L9" s="120"/>
      <c r="M9" s="120"/>
    </row>
    <row r="10" spans="1:13" hidden="1" x14ac:dyDescent="0.3">
      <c r="A10" s="121"/>
      <c r="B10" s="11" t="s">
        <v>63</v>
      </c>
      <c r="C10" s="11"/>
      <c r="D10" s="133"/>
      <c r="E10" s="174">
        <f>+E9</f>
        <v>0</v>
      </c>
      <c r="F10" s="134"/>
      <c r="G10" s="174">
        <f>+G9</f>
        <v>0</v>
      </c>
      <c r="J10" s="120"/>
      <c r="K10" s="120"/>
      <c r="L10" s="120"/>
      <c r="M10" s="120"/>
    </row>
    <row r="11" spans="1:13" hidden="1" x14ac:dyDescent="0.3">
      <c r="A11" s="121"/>
      <c r="B11" s="16"/>
      <c r="C11" s="16"/>
      <c r="E11" s="173"/>
      <c r="F11" s="42"/>
      <c r="G11" s="173"/>
      <c r="J11" s="120"/>
      <c r="K11" s="120"/>
      <c r="L11" s="120"/>
      <c r="M11" s="120"/>
    </row>
    <row r="12" spans="1:13" hidden="1" x14ac:dyDescent="0.3">
      <c r="A12" s="121"/>
      <c r="B12" s="7" t="s">
        <v>28</v>
      </c>
      <c r="C12" s="7"/>
      <c r="E12" s="173"/>
      <c r="F12" s="73"/>
      <c r="G12" s="173"/>
      <c r="J12" s="120"/>
      <c r="K12" s="120"/>
      <c r="L12" s="120"/>
      <c r="M12" s="120"/>
    </row>
    <row r="13" spans="1:13" hidden="1" x14ac:dyDescent="0.3">
      <c r="A13" s="121"/>
      <c r="B13" s="32" t="s">
        <v>60</v>
      </c>
      <c r="C13" s="32"/>
      <c r="E13" s="173">
        <v>0</v>
      </c>
      <c r="F13" s="42"/>
      <c r="G13" s="179">
        <v>0</v>
      </c>
      <c r="I13" s="119" t="s">
        <v>113</v>
      </c>
      <c r="J13" s="120"/>
      <c r="K13" s="120"/>
      <c r="L13" s="120"/>
      <c r="M13" s="120"/>
    </row>
    <row r="14" spans="1:13" hidden="1" x14ac:dyDescent="0.3">
      <c r="A14" s="121"/>
      <c r="B14" s="11" t="s">
        <v>84</v>
      </c>
      <c r="C14" s="11"/>
      <c r="D14" s="133"/>
      <c r="E14" s="174">
        <f>SUM(E13)</f>
        <v>0</v>
      </c>
      <c r="F14" s="134"/>
      <c r="G14" s="174">
        <f>SUM(G13)</f>
        <v>0</v>
      </c>
      <c r="J14" s="120"/>
      <c r="K14" s="120"/>
      <c r="L14" s="120"/>
      <c r="M14" s="120"/>
    </row>
    <row r="15" spans="1:13" x14ac:dyDescent="0.3">
      <c r="A15" s="121"/>
      <c r="B15" s="16"/>
      <c r="C15" s="16"/>
      <c r="E15" s="173"/>
      <c r="F15" s="42"/>
      <c r="G15" s="173"/>
      <c r="J15" s="120"/>
      <c r="K15" s="120"/>
      <c r="L15" s="120"/>
      <c r="M15" s="120"/>
    </row>
    <row r="16" spans="1:13" ht="15" thickBot="1" x14ac:dyDescent="0.35">
      <c r="A16" s="121"/>
      <c r="B16" s="23" t="s">
        <v>61</v>
      </c>
      <c r="C16" s="23"/>
      <c r="D16" s="135"/>
      <c r="E16" s="175">
        <f>+E14+E10</f>
        <v>0</v>
      </c>
      <c r="F16" s="137"/>
      <c r="G16" s="175">
        <f>+G14+G10</f>
        <v>0</v>
      </c>
      <c r="J16" s="120"/>
      <c r="K16" s="120"/>
      <c r="L16" s="120"/>
      <c r="M16" s="120"/>
    </row>
    <row r="17" spans="1:13" x14ac:dyDescent="0.3">
      <c r="A17" s="121"/>
      <c r="B17" s="16"/>
      <c r="C17" s="16"/>
      <c r="E17" s="173"/>
      <c r="F17" s="42"/>
      <c r="G17" s="173"/>
      <c r="J17" s="120"/>
      <c r="K17" s="120"/>
      <c r="L17" s="120"/>
      <c r="M17" s="120"/>
    </row>
    <row r="18" spans="1:13" hidden="1" x14ac:dyDescent="0.3">
      <c r="A18" s="121"/>
      <c r="B18" s="16"/>
      <c r="C18" s="16"/>
      <c r="E18" s="173"/>
      <c r="F18" s="42"/>
      <c r="G18" s="173"/>
      <c r="J18" s="120"/>
      <c r="K18" s="120"/>
      <c r="L18" s="120"/>
      <c r="M18" s="120"/>
    </row>
    <row r="19" spans="1:13" x14ac:dyDescent="0.3">
      <c r="A19" s="121"/>
      <c r="B19" s="7" t="s">
        <v>1</v>
      </c>
      <c r="C19" s="7"/>
      <c r="E19" s="173"/>
      <c r="F19" s="42"/>
      <c r="G19" s="173"/>
      <c r="J19" s="120"/>
      <c r="K19" s="120"/>
      <c r="L19" s="120"/>
      <c r="M19" s="120"/>
    </row>
    <row r="20" spans="1:13" hidden="1" x14ac:dyDescent="0.3">
      <c r="A20" s="121"/>
      <c r="B20" s="7" t="s">
        <v>193</v>
      </c>
      <c r="C20" s="7"/>
      <c r="E20" s="173"/>
      <c r="F20" s="42"/>
      <c r="G20" s="173"/>
      <c r="J20" s="120"/>
      <c r="K20" s="120"/>
      <c r="L20" s="120"/>
      <c r="M20" s="120"/>
    </row>
    <row r="21" spans="1:13" hidden="1" x14ac:dyDescent="0.3">
      <c r="A21" s="121"/>
      <c r="B21" s="32" t="s">
        <v>13</v>
      </c>
      <c r="C21" s="32"/>
      <c r="D21" s="121">
        <v>8</v>
      </c>
      <c r="E21" s="173">
        <v>0</v>
      </c>
      <c r="F21" s="42"/>
      <c r="G21" s="173">
        <v>0</v>
      </c>
      <c r="I21" s="119" t="s">
        <v>114</v>
      </c>
      <c r="J21" s="120"/>
      <c r="K21" s="120"/>
      <c r="L21" s="120"/>
      <c r="M21" s="120"/>
    </row>
    <row r="22" spans="1:13" hidden="1" x14ac:dyDescent="0.3">
      <c r="A22" s="121"/>
      <c r="B22" s="44" t="s">
        <v>194</v>
      </c>
      <c r="C22" s="44"/>
      <c r="D22" s="133"/>
      <c r="E22" s="174">
        <f>SUM(E19:E21)</f>
        <v>0</v>
      </c>
      <c r="F22" s="134"/>
      <c r="G22" s="174">
        <f>SUM(G19:G21)</f>
        <v>0</v>
      </c>
      <c r="J22" s="120"/>
      <c r="K22" s="120"/>
      <c r="L22" s="120"/>
      <c r="M22" s="120"/>
    </row>
    <row r="23" spans="1:13" hidden="1" x14ac:dyDescent="0.3">
      <c r="A23" s="121"/>
      <c r="B23" s="7"/>
      <c r="C23" s="7"/>
      <c r="E23" s="173"/>
      <c r="F23" s="42"/>
      <c r="G23" s="173"/>
      <c r="J23" s="120"/>
      <c r="K23" s="120"/>
      <c r="L23" s="120"/>
      <c r="M23" s="120"/>
    </row>
    <row r="24" spans="1:13" x14ac:dyDescent="0.3">
      <c r="A24" s="121"/>
      <c r="B24" s="33" t="s">
        <v>33</v>
      </c>
      <c r="C24" s="33"/>
      <c r="E24" s="173"/>
      <c r="F24" s="42"/>
      <c r="G24" s="173"/>
      <c r="J24" s="120"/>
      <c r="K24" s="120"/>
      <c r="L24" s="120"/>
      <c r="M24" s="120"/>
    </row>
    <row r="25" spans="1:13" x14ac:dyDescent="0.3">
      <c r="A25" s="121"/>
      <c r="B25" s="32" t="s">
        <v>51</v>
      </c>
      <c r="C25" s="32"/>
      <c r="E25" s="173">
        <v>0</v>
      </c>
      <c r="F25" s="42"/>
      <c r="G25" s="173">
        <v>0</v>
      </c>
      <c r="I25" s="119" t="s">
        <v>118</v>
      </c>
      <c r="J25" s="120"/>
      <c r="K25" s="120"/>
      <c r="L25" s="120"/>
      <c r="M25" s="120"/>
    </row>
    <row r="26" spans="1:13" x14ac:dyDescent="0.3">
      <c r="A26" s="121"/>
      <c r="B26" s="32" t="s">
        <v>2</v>
      </c>
      <c r="C26" s="32"/>
      <c r="D26" s="121">
        <v>5</v>
      </c>
      <c r="E26" s="181">
        <v>52704.45</v>
      </c>
      <c r="F26" s="42"/>
      <c r="G26" s="181">
        <v>52704.45</v>
      </c>
      <c r="I26" s="119" t="s">
        <v>121</v>
      </c>
      <c r="J26" s="120"/>
      <c r="K26" s="120"/>
      <c r="L26" s="120"/>
      <c r="M26" s="120"/>
    </row>
    <row r="27" spans="1:13" x14ac:dyDescent="0.3">
      <c r="A27" s="121"/>
      <c r="B27" s="44" t="s">
        <v>52</v>
      </c>
      <c r="C27" s="44"/>
      <c r="D27" s="133"/>
      <c r="E27" s="174">
        <f>SUM(E25:E26)</f>
        <v>52704.45</v>
      </c>
      <c r="F27" s="134"/>
      <c r="G27" s="174">
        <f>SUM(G25:G26)</f>
        <v>52704.45</v>
      </c>
      <c r="J27" s="120"/>
      <c r="K27" s="120"/>
      <c r="L27" s="120"/>
      <c r="M27" s="120"/>
    </row>
    <row r="28" spans="1:13" x14ac:dyDescent="0.3">
      <c r="A28" s="121"/>
      <c r="B28" s="32"/>
      <c r="C28" s="32"/>
      <c r="E28" s="173"/>
      <c r="F28" s="42"/>
      <c r="G28" s="173"/>
      <c r="J28" s="120"/>
      <c r="K28" s="120"/>
      <c r="L28" s="120"/>
      <c r="M28" s="120"/>
    </row>
    <row r="29" spans="1:13" x14ac:dyDescent="0.3">
      <c r="A29" s="121"/>
      <c r="B29" s="32" t="s">
        <v>93</v>
      </c>
      <c r="C29" s="32"/>
      <c r="E29" s="173">
        <v>254282.74</v>
      </c>
      <c r="F29" s="42"/>
      <c r="G29" s="173">
        <v>158147.20000000001</v>
      </c>
      <c r="J29" s="120"/>
      <c r="K29" s="120"/>
      <c r="L29" s="120"/>
      <c r="M29" s="120"/>
    </row>
    <row r="30" spans="1:13" x14ac:dyDescent="0.3">
      <c r="A30" s="121"/>
      <c r="B30" s="44" t="s">
        <v>53</v>
      </c>
      <c r="C30" s="44"/>
      <c r="D30" s="133"/>
      <c r="E30" s="185">
        <f>E29</f>
        <v>254282.74</v>
      </c>
      <c r="F30" s="134"/>
      <c r="G30" s="185">
        <f>SUM(G29)</f>
        <v>158147.20000000001</v>
      </c>
      <c r="I30" s="119" t="s">
        <v>115</v>
      </c>
      <c r="J30" s="120"/>
      <c r="K30" s="120"/>
      <c r="L30" s="120"/>
      <c r="M30" s="120"/>
    </row>
    <row r="31" spans="1:13" x14ac:dyDescent="0.3">
      <c r="A31" s="121"/>
      <c r="B31" s="32" t="s">
        <v>54</v>
      </c>
      <c r="C31" s="32"/>
      <c r="E31" s="173"/>
      <c r="F31" s="42"/>
      <c r="G31" s="180"/>
      <c r="J31" s="120"/>
      <c r="K31" s="120"/>
      <c r="L31" s="120"/>
      <c r="M31" s="120"/>
    </row>
    <row r="32" spans="1:13" ht="15" thickBot="1" x14ac:dyDescent="0.35">
      <c r="A32" s="121"/>
      <c r="B32" s="23" t="s">
        <v>3</v>
      </c>
      <c r="C32" s="23"/>
      <c r="D32" s="135"/>
      <c r="E32" s="175">
        <f>E22+E27+E30</f>
        <v>306987.19</v>
      </c>
      <c r="F32" s="175"/>
      <c r="G32" s="175">
        <f t="shared" ref="G32" si="0">G22+G27+G30</f>
        <v>210851.65000000002</v>
      </c>
      <c r="J32" s="120"/>
      <c r="K32" s="120"/>
      <c r="L32" s="120"/>
      <c r="M32" s="120"/>
    </row>
    <row r="33" spans="1:15" hidden="1" x14ac:dyDescent="0.3">
      <c r="A33" s="121"/>
      <c r="B33" s="32"/>
      <c r="C33" s="32"/>
      <c r="E33" s="173"/>
      <c r="F33" s="42"/>
      <c r="G33" s="173"/>
      <c r="J33" s="120"/>
      <c r="K33" s="120"/>
      <c r="L33" s="120"/>
      <c r="M33" s="120"/>
    </row>
    <row r="34" spans="1:15" x14ac:dyDescent="0.3">
      <c r="A34" s="121"/>
      <c r="B34" s="32"/>
      <c r="C34" s="32"/>
      <c r="E34" s="173"/>
      <c r="F34" s="42"/>
      <c r="G34" s="173"/>
      <c r="J34" s="120"/>
      <c r="K34" s="120"/>
      <c r="L34" s="120"/>
      <c r="M34" s="120"/>
    </row>
    <row r="35" spans="1:15" ht="18.75" customHeight="1" thickBot="1" x14ac:dyDescent="0.35">
      <c r="A35" s="121"/>
      <c r="B35" s="139" t="s">
        <v>12</v>
      </c>
      <c r="C35" s="139"/>
      <c r="D35" s="140"/>
      <c r="E35" s="176">
        <f>+E16+E32</f>
        <v>306987.19</v>
      </c>
      <c r="F35" s="141"/>
      <c r="G35" s="176">
        <f>+G16+G32</f>
        <v>210851.65000000002</v>
      </c>
      <c r="J35" s="120"/>
      <c r="K35" s="120"/>
      <c r="L35" s="120"/>
      <c r="M35" s="120"/>
    </row>
    <row r="36" spans="1:15" ht="15" thickTop="1" x14ac:dyDescent="0.3">
      <c r="A36" s="142"/>
      <c r="B36" s="32"/>
      <c r="C36" s="32"/>
      <c r="D36" s="143"/>
      <c r="E36" s="173"/>
      <c r="F36" s="42"/>
      <c r="G36" s="42"/>
      <c r="J36" s="155"/>
      <c r="K36" s="154"/>
      <c r="L36" s="156"/>
      <c r="M36" s="156"/>
      <c r="N36" s="151"/>
      <c r="O36" s="156"/>
    </row>
    <row r="37" spans="1:15" s="129" customFormat="1" ht="18" x14ac:dyDescent="0.35">
      <c r="A37" s="125"/>
      <c r="B37" s="126" t="s">
        <v>55</v>
      </c>
      <c r="C37" s="126"/>
      <c r="D37" s="125"/>
      <c r="E37" s="127"/>
      <c r="F37" s="128"/>
      <c r="G37" s="127"/>
      <c r="J37" s="154"/>
      <c r="K37" s="154"/>
      <c r="L37" s="156"/>
      <c r="M37" s="151"/>
      <c r="N37" s="156"/>
      <c r="O37" s="151"/>
    </row>
    <row r="38" spans="1:15" x14ac:dyDescent="0.3">
      <c r="B38" s="32"/>
      <c r="C38" s="32"/>
      <c r="E38" s="173"/>
      <c r="F38" s="42"/>
      <c r="G38" s="42"/>
      <c r="J38" s="155"/>
      <c r="K38" s="154"/>
      <c r="L38" s="156"/>
      <c r="M38" s="151"/>
      <c r="N38" s="156"/>
      <c r="O38" s="151"/>
    </row>
    <row r="39" spans="1:15" hidden="1" x14ac:dyDescent="0.3">
      <c r="B39" s="7" t="s">
        <v>195</v>
      </c>
      <c r="C39" s="32"/>
      <c r="E39" s="173"/>
      <c r="F39" s="42"/>
      <c r="G39" s="42"/>
      <c r="J39" s="155"/>
      <c r="K39" s="154"/>
      <c r="L39" s="156"/>
      <c r="M39" s="151"/>
      <c r="N39" s="156"/>
      <c r="O39" s="151"/>
    </row>
    <row r="40" spans="1:15" hidden="1" x14ac:dyDescent="0.3">
      <c r="B40" s="32" t="s">
        <v>204</v>
      </c>
      <c r="C40" s="32"/>
      <c r="D40" s="121">
        <v>12</v>
      </c>
      <c r="E40" s="173">
        <v>0</v>
      </c>
      <c r="F40" s="42"/>
      <c r="G40" s="173">
        <v>0</v>
      </c>
      <c r="I40" s="119" t="s">
        <v>116</v>
      </c>
      <c r="J40" s="155"/>
      <c r="K40" s="154"/>
      <c r="L40" s="156"/>
      <c r="M40" s="151"/>
      <c r="N40" s="156"/>
      <c r="O40" s="151"/>
    </row>
    <row r="41" spans="1:15" hidden="1" x14ac:dyDescent="0.3">
      <c r="B41" s="39" t="s">
        <v>199</v>
      </c>
      <c r="C41" s="39"/>
      <c r="D41" s="160">
        <v>12</v>
      </c>
      <c r="E41" s="177">
        <v>0</v>
      </c>
      <c r="F41" s="66"/>
      <c r="G41" s="177">
        <v>0</v>
      </c>
      <c r="I41" s="119" t="s">
        <v>116</v>
      </c>
      <c r="J41" s="152"/>
      <c r="K41" s="153"/>
      <c r="L41" s="156"/>
      <c r="M41" s="157"/>
      <c r="N41" s="151"/>
      <c r="O41" s="157"/>
    </row>
    <row r="42" spans="1:15" ht="15" hidden="1" thickBot="1" x14ac:dyDescent="0.35">
      <c r="B42" s="161" t="s">
        <v>196</v>
      </c>
      <c r="C42" s="162"/>
      <c r="D42" s="145"/>
      <c r="E42" s="178">
        <f>SUM(E40:E41)</f>
        <v>0</v>
      </c>
      <c r="F42" s="146"/>
      <c r="G42" s="178">
        <f>SUM(G40:G41)</f>
        <v>0</v>
      </c>
      <c r="J42" s="154"/>
      <c r="K42" s="154"/>
      <c r="L42" s="156"/>
      <c r="M42" s="151"/>
      <c r="N42" s="151"/>
      <c r="O42" s="157"/>
    </row>
    <row r="43" spans="1:15" hidden="1" x14ac:dyDescent="0.3">
      <c r="B43" s="32"/>
      <c r="C43" s="32"/>
      <c r="E43" s="173"/>
      <c r="F43" s="42"/>
      <c r="G43" s="173"/>
      <c r="J43" s="155"/>
      <c r="K43" s="154"/>
      <c r="L43" s="156"/>
      <c r="M43" s="151"/>
      <c r="N43" s="156"/>
      <c r="O43" s="151"/>
    </row>
    <row r="44" spans="1:15" x14ac:dyDescent="0.3">
      <c r="B44" s="33" t="s">
        <v>197</v>
      </c>
      <c r="C44" s="32"/>
      <c r="E44" s="173"/>
      <c r="F44" s="42"/>
      <c r="G44" s="173"/>
      <c r="J44" s="154"/>
      <c r="K44" s="154"/>
      <c r="L44" s="156"/>
      <c r="M44" s="151"/>
      <c r="N44" s="156"/>
      <c r="O44" s="151"/>
    </row>
    <row r="45" spans="1:15" x14ac:dyDescent="0.3">
      <c r="A45" s="121"/>
      <c r="B45" s="17" t="s">
        <v>8</v>
      </c>
      <c r="C45" s="7"/>
      <c r="D45" s="121">
        <v>3</v>
      </c>
      <c r="E45" s="179">
        <f>G47</f>
        <v>176891.59</v>
      </c>
      <c r="F45" s="42"/>
      <c r="G45" s="179">
        <v>180474.72</v>
      </c>
      <c r="I45" s="119" t="s">
        <v>116</v>
      </c>
      <c r="J45" s="155"/>
      <c r="K45" s="155"/>
      <c r="L45" s="156"/>
      <c r="M45" s="158"/>
      <c r="N45" s="159"/>
      <c r="O45" s="158"/>
    </row>
    <row r="46" spans="1:15" x14ac:dyDescent="0.3">
      <c r="A46" s="121"/>
      <c r="B46" s="154" t="s">
        <v>223</v>
      </c>
      <c r="C46" s="32"/>
      <c r="D46" s="121">
        <v>3</v>
      </c>
      <c r="E46" s="173">
        <f>Resultat!C56</f>
        <v>100745.74</v>
      </c>
      <c r="F46" s="42"/>
      <c r="G46" s="173">
        <v>-3583.13</v>
      </c>
      <c r="I46" s="119" t="s">
        <v>200</v>
      </c>
      <c r="J46" s="181"/>
      <c r="K46" s="120"/>
      <c r="L46" s="181"/>
      <c r="M46" s="120"/>
    </row>
    <row r="47" spans="1:15" ht="15" thickBot="1" x14ac:dyDescent="0.35">
      <c r="A47" s="121"/>
      <c r="B47" s="144" t="s">
        <v>198</v>
      </c>
      <c r="C47" s="144"/>
      <c r="D47" s="145"/>
      <c r="E47" s="178">
        <f>SUM(E45:E46)</f>
        <v>277637.33</v>
      </c>
      <c r="F47" s="146"/>
      <c r="G47" s="178">
        <f>SUM(G45:G46)</f>
        <v>176891.59</v>
      </c>
      <c r="J47" s="120"/>
      <c r="K47" s="120"/>
      <c r="L47" s="120"/>
      <c r="M47" s="120"/>
    </row>
    <row r="48" spans="1:15" x14ac:dyDescent="0.3">
      <c r="A48" s="121"/>
      <c r="B48" s="33"/>
      <c r="C48" s="33"/>
      <c r="E48" s="173"/>
      <c r="F48" s="42"/>
      <c r="G48" s="173"/>
      <c r="J48" s="120"/>
      <c r="K48" s="120"/>
      <c r="L48" s="120"/>
      <c r="M48" s="120"/>
    </row>
    <row r="49" spans="1:13" ht="15" thickBot="1" x14ac:dyDescent="0.35">
      <c r="A49" s="121"/>
      <c r="B49" s="23" t="s">
        <v>56</v>
      </c>
      <c r="C49" s="23"/>
      <c r="D49" s="135"/>
      <c r="E49" s="175">
        <f>E47+E42</f>
        <v>277637.33</v>
      </c>
      <c r="F49" s="137"/>
      <c r="G49" s="175">
        <f>G47+G42</f>
        <v>176891.59</v>
      </c>
      <c r="J49" s="120"/>
      <c r="K49" s="120"/>
      <c r="L49" s="120"/>
      <c r="M49" s="120"/>
    </row>
    <row r="50" spans="1:13" x14ac:dyDescent="0.3">
      <c r="A50" s="121"/>
      <c r="B50" s="33"/>
      <c r="C50" s="33"/>
      <c r="E50" s="173"/>
      <c r="F50" s="42"/>
      <c r="G50" s="173"/>
      <c r="J50" s="120"/>
      <c r="K50" s="120"/>
      <c r="L50" s="120"/>
      <c r="M50" s="120"/>
    </row>
    <row r="51" spans="1:13" x14ac:dyDescent="0.3">
      <c r="A51" s="121"/>
      <c r="B51" s="33" t="s">
        <v>229</v>
      </c>
      <c r="C51" s="33"/>
      <c r="E51" s="173"/>
      <c r="F51" s="42"/>
      <c r="G51" s="173"/>
      <c r="J51" s="120"/>
      <c r="K51" s="120"/>
      <c r="L51" s="181"/>
      <c r="M51" s="120"/>
    </row>
    <row r="52" spans="1:13" x14ac:dyDescent="0.3">
      <c r="A52" s="121"/>
      <c r="B52" s="33" t="s">
        <v>79</v>
      </c>
      <c r="C52" s="33"/>
      <c r="E52" s="173"/>
      <c r="F52" s="42"/>
      <c r="G52" s="173"/>
      <c r="J52" s="120"/>
      <c r="K52" s="120"/>
      <c r="L52" s="120"/>
      <c r="M52" s="120"/>
    </row>
    <row r="53" spans="1:13" x14ac:dyDescent="0.3">
      <c r="A53" s="121"/>
      <c r="B53" s="32" t="s">
        <v>80</v>
      </c>
      <c r="C53" s="32"/>
      <c r="E53" s="173">
        <v>0</v>
      </c>
      <c r="F53" s="42"/>
      <c r="G53" s="179">
        <v>0</v>
      </c>
      <c r="I53" s="119" t="s">
        <v>119</v>
      </c>
      <c r="J53" s="120"/>
      <c r="K53" s="120"/>
      <c r="L53" s="120"/>
      <c r="M53" s="120"/>
    </row>
    <row r="54" spans="1:13" x14ac:dyDescent="0.3">
      <c r="A54" s="121"/>
      <c r="B54" s="32" t="s">
        <v>81</v>
      </c>
      <c r="C54" s="32"/>
      <c r="E54" s="173">
        <v>0</v>
      </c>
      <c r="F54" s="42"/>
      <c r="G54" s="179">
        <v>0</v>
      </c>
      <c r="I54" s="119" t="s">
        <v>120</v>
      </c>
      <c r="J54" s="120"/>
      <c r="K54" s="120"/>
      <c r="L54" s="120"/>
      <c r="M54" s="120"/>
    </row>
    <row r="55" spans="1:13" x14ac:dyDescent="0.3">
      <c r="A55" s="121"/>
      <c r="B55" s="44" t="s">
        <v>82</v>
      </c>
      <c r="C55" s="44"/>
      <c r="D55" s="133"/>
      <c r="E55" s="174">
        <f>SUM(E53:E54)</f>
        <v>0</v>
      </c>
      <c r="F55" s="134"/>
      <c r="G55" s="174">
        <f>SUM(G53:G54)</f>
        <v>0</v>
      </c>
      <c r="J55" s="120"/>
      <c r="K55" s="120"/>
      <c r="L55" s="120"/>
      <c r="M55" s="120"/>
    </row>
    <row r="56" spans="1:13" x14ac:dyDescent="0.3">
      <c r="A56" s="121"/>
      <c r="B56" s="32"/>
      <c r="C56" s="32"/>
      <c r="E56" s="173"/>
      <c r="F56" s="42"/>
      <c r="G56" s="173"/>
      <c r="J56" s="120"/>
      <c r="K56" s="120"/>
      <c r="L56" s="120"/>
      <c r="M56" s="120"/>
    </row>
    <row r="57" spans="1:13" x14ac:dyDescent="0.3">
      <c r="A57" s="121"/>
      <c r="B57" s="33" t="s">
        <v>4</v>
      </c>
      <c r="C57" s="33"/>
      <c r="E57" s="173"/>
      <c r="F57" s="42"/>
      <c r="G57" s="173"/>
      <c r="J57" s="120"/>
      <c r="K57" s="120"/>
      <c r="L57" s="120"/>
      <c r="M57" s="120"/>
    </row>
    <row r="58" spans="1:13" x14ac:dyDescent="0.3">
      <c r="A58" s="121"/>
      <c r="B58" s="32" t="s">
        <v>57</v>
      </c>
      <c r="C58" s="32"/>
      <c r="E58" s="173">
        <v>0</v>
      </c>
      <c r="F58" s="42"/>
      <c r="G58" s="173">
        <v>4610</v>
      </c>
      <c r="I58" s="119" t="s">
        <v>117</v>
      </c>
      <c r="J58" s="120"/>
      <c r="K58" s="120"/>
      <c r="L58" s="120"/>
      <c r="M58" s="120"/>
    </row>
    <row r="59" spans="1:13" x14ac:dyDescent="0.3">
      <c r="A59" s="121"/>
      <c r="B59" s="32" t="s">
        <v>58</v>
      </c>
      <c r="C59" s="32"/>
      <c r="E59" s="173">
        <v>0</v>
      </c>
      <c r="F59" s="42"/>
      <c r="G59" s="173">
        <v>0</v>
      </c>
      <c r="I59" s="119" t="s">
        <v>123</v>
      </c>
      <c r="J59" s="120"/>
      <c r="K59" s="120"/>
      <c r="L59" s="120"/>
      <c r="M59" s="120"/>
    </row>
    <row r="60" spans="1:13" x14ac:dyDescent="0.3">
      <c r="A60" s="121"/>
      <c r="B60" s="32" t="s">
        <v>5</v>
      </c>
      <c r="C60" s="32"/>
      <c r="E60" s="173">
        <f>22183.8+7166.26</f>
        <v>29350.059999999998</v>
      </c>
      <c r="F60" s="42"/>
      <c r="G60" s="173">
        <f>22183.8+7166.26</f>
        <v>29350.059999999998</v>
      </c>
      <c r="I60" s="119" t="s">
        <v>124</v>
      </c>
    </row>
    <row r="61" spans="1:13" x14ac:dyDescent="0.3">
      <c r="A61" s="121"/>
      <c r="B61" s="44" t="s">
        <v>6</v>
      </c>
      <c r="C61" s="44"/>
      <c r="D61" s="133"/>
      <c r="E61" s="174">
        <f>SUM(E58:E60)</f>
        <v>29350.059999999998</v>
      </c>
      <c r="F61" s="134"/>
      <c r="G61" s="174">
        <f>SUM(G58:G60)</f>
        <v>33960.06</v>
      </c>
    </row>
    <row r="62" spans="1:13" x14ac:dyDescent="0.3">
      <c r="A62" s="121"/>
      <c r="B62" s="32"/>
      <c r="C62" s="32"/>
      <c r="D62" s="43"/>
      <c r="E62" s="173"/>
      <c r="F62" s="42"/>
      <c r="G62" s="173"/>
    </row>
    <row r="63" spans="1:13" ht="15" thickBot="1" x14ac:dyDescent="0.35">
      <c r="A63" s="121"/>
      <c r="B63" s="23" t="s">
        <v>7</v>
      </c>
      <c r="C63" s="23"/>
      <c r="D63" s="24"/>
      <c r="E63" s="175">
        <f>+E55+E61</f>
        <v>29350.059999999998</v>
      </c>
      <c r="F63" s="136"/>
      <c r="G63" s="175">
        <f t="shared" ref="G63" si="1">+G55+G61</f>
        <v>33960.06</v>
      </c>
    </row>
    <row r="64" spans="1:13" x14ac:dyDescent="0.3">
      <c r="A64" s="121"/>
      <c r="E64" s="173"/>
      <c r="F64" s="120"/>
      <c r="G64" s="173"/>
    </row>
    <row r="65" spans="1:11" hidden="1" x14ac:dyDescent="0.3">
      <c r="A65" s="121"/>
      <c r="E65" s="173"/>
      <c r="F65" s="120"/>
      <c r="G65" s="173"/>
    </row>
    <row r="66" spans="1:11" ht="15" thickBot="1" x14ac:dyDescent="0.35">
      <c r="A66" s="121"/>
      <c r="B66" s="139" t="s">
        <v>59</v>
      </c>
      <c r="C66" s="139"/>
      <c r="D66" s="147"/>
      <c r="E66" s="176">
        <f>E49+E63</f>
        <v>306987.39</v>
      </c>
      <c r="F66" s="148"/>
      <c r="G66" s="176">
        <f>G49+G63</f>
        <v>210851.65</v>
      </c>
      <c r="J66" s="120"/>
      <c r="K66" s="181"/>
    </row>
    <row r="67" spans="1:11" ht="15" thickTop="1" x14ac:dyDescent="0.3">
      <c r="A67" s="121"/>
      <c r="B67" s="7"/>
      <c r="C67" s="7"/>
      <c r="D67" s="8"/>
      <c r="E67" s="138"/>
      <c r="F67" s="120"/>
      <c r="G67" s="138"/>
    </row>
    <row r="68" spans="1:11" x14ac:dyDescent="0.3">
      <c r="A68" s="121"/>
      <c r="B68" s="7"/>
      <c r="C68" s="7"/>
      <c r="D68" s="8"/>
      <c r="E68" s="138"/>
      <c r="F68" s="120"/>
      <c r="G68" s="138"/>
    </row>
    <row r="69" spans="1:11" x14ac:dyDescent="0.3">
      <c r="C69" s="149" t="s">
        <v>307</v>
      </c>
      <c r="E69" s="120"/>
      <c r="F69" s="120"/>
      <c r="G69" s="120"/>
    </row>
    <row r="72" spans="1:11" x14ac:dyDescent="0.3">
      <c r="B72" s="121" t="s">
        <v>274</v>
      </c>
      <c r="C72" s="121" t="s">
        <v>308</v>
      </c>
      <c r="E72" s="132"/>
      <c r="F72" s="121" t="s">
        <v>306</v>
      </c>
      <c r="G72" s="121"/>
      <c r="H72" s="121"/>
    </row>
    <row r="73" spans="1:11" x14ac:dyDescent="0.3">
      <c r="B73" s="121" t="s">
        <v>171</v>
      </c>
      <c r="C73" s="121" t="s">
        <v>201</v>
      </c>
      <c r="E73" s="121"/>
      <c r="F73" s="121" t="s">
        <v>230</v>
      </c>
      <c r="G73" s="121"/>
      <c r="H73" s="121"/>
    </row>
    <row r="74" spans="1:11" x14ac:dyDescent="0.3">
      <c r="B74" s="121"/>
      <c r="C74" s="121"/>
      <c r="E74" s="121"/>
      <c r="F74" s="121"/>
      <c r="G74" s="121"/>
      <c r="H74" s="121"/>
    </row>
    <row r="75" spans="1:11" x14ac:dyDescent="0.3">
      <c r="B75" s="121"/>
      <c r="C75" s="121"/>
      <c r="E75" s="132"/>
      <c r="F75" s="121"/>
      <c r="G75" s="132"/>
      <c r="H75" s="121"/>
    </row>
    <row r="76" spans="1:11" x14ac:dyDescent="0.3">
      <c r="B76" s="121" t="s">
        <v>276</v>
      </c>
      <c r="C76" s="183" t="s">
        <v>303</v>
      </c>
      <c r="E76" s="132"/>
      <c r="F76" s="121" t="s">
        <v>277</v>
      </c>
      <c r="G76" s="121"/>
      <c r="H76" s="121"/>
    </row>
    <row r="77" spans="1:11" x14ac:dyDescent="0.3">
      <c r="B77" s="121" t="s">
        <v>231</v>
      </c>
      <c r="C77" s="121" t="s">
        <v>232</v>
      </c>
      <c r="E77" s="121"/>
      <c r="F77" s="121" t="s">
        <v>233</v>
      </c>
      <c r="G77" s="121"/>
      <c r="H77" s="121"/>
    </row>
    <row r="78" spans="1:11" x14ac:dyDescent="0.3">
      <c r="B78" s="121"/>
      <c r="C78" s="121"/>
      <c r="E78" s="121"/>
      <c r="F78" s="121"/>
      <c r="G78" s="121"/>
      <c r="H78" s="121"/>
    </row>
    <row r="79" spans="1:11" x14ac:dyDescent="0.3">
      <c r="B79" s="121"/>
      <c r="C79" s="121"/>
      <c r="E79" s="121"/>
      <c r="F79" s="121"/>
      <c r="G79" s="132"/>
      <c r="H79" s="121"/>
    </row>
    <row r="80" spans="1:11" x14ac:dyDescent="0.3">
      <c r="B80" s="121" t="s">
        <v>295</v>
      </c>
      <c r="C80" s="132" t="s">
        <v>275</v>
      </c>
      <c r="E80" s="132"/>
      <c r="F80" s="121" t="s">
        <v>272</v>
      </c>
      <c r="G80" s="121"/>
      <c r="H80" s="121"/>
    </row>
    <row r="81" spans="2:8" x14ac:dyDescent="0.3">
      <c r="B81" s="121" t="s">
        <v>234</v>
      </c>
      <c r="C81" s="121" t="s">
        <v>235</v>
      </c>
      <c r="E81" s="132"/>
      <c r="F81" s="121" t="s">
        <v>236</v>
      </c>
      <c r="G81" s="121"/>
      <c r="H81" s="121"/>
    </row>
    <row r="82" spans="2:8" x14ac:dyDescent="0.3">
      <c r="B82" s="121"/>
      <c r="C82" s="121"/>
      <c r="E82" s="121"/>
      <c r="F82" s="121"/>
      <c r="G82" s="132"/>
      <c r="H82" s="121"/>
    </row>
    <row r="83" spans="2:8" x14ac:dyDescent="0.3">
      <c r="B83" s="121"/>
      <c r="C83" s="121"/>
      <c r="E83" s="121"/>
      <c r="F83" s="121"/>
      <c r="G83" s="132"/>
      <c r="H83" s="121"/>
    </row>
    <row r="84" spans="2:8" x14ac:dyDescent="0.3">
      <c r="B84" s="121" t="s">
        <v>288</v>
      </c>
      <c r="C84" s="121" t="s">
        <v>237</v>
      </c>
      <c r="E84" s="132"/>
      <c r="F84" s="121"/>
      <c r="G84" s="121"/>
      <c r="H84" s="121"/>
    </row>
    <row r="85" spans="2:8" x14ac:dyDescent="0.3">
      <c r="B85" s="121" t="s">
        <v>271</v>
      </c>
      <c r="C85" s="121" t="s">
        <v>247</v>
      </c>
      <c r="E85" s="132"/>
      <c r="F85" s="121"/>
      <c r="G85" s="121"/>
      <c r="H85" s="121"/>
    </row>
    <row r="86" spans="2:8" x14ac:dyDescent="0.3">
      <c r="C86" s="121"/>
      <c r="E86" s="121"/>
      <c r="F86" s="121"/>
      <c r="G86" s="121"/>
      <c r="H86" s="121"/>
    </row>
  </sheetData>
  <mergeCells count="1">
    <mergeCell ref="B1:G1"/>
  </mergeCells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O250"/>
  <sheetViews>
    <sheetView showGridLines="0" topLeftCell="A4" zoomScaleNormal="100" zoomScaleSheetLayoutView="85" workbookViewId="0">
      <selection activeCell="H207" sqref="H207"/>
    </sheetView>
  </sheetViews>
  <sheetFormatPr baseColWidth="10" defaultColWidth="9.21875" defaultRowHeight="13.8" x14ac:dyDescent="0.3"/>
  <cols>
    <col min="1" max="1" width="8.77734375" style="3" customWidth="1"/>
    <col min="2" max="2" width="7.5546875" style="3" customWidth="1"/>
    <col min="3" max="3" width="17.21875" style="3" customWidth="1"/>
    <col min="4" max="4" width="13" style="3" customWidth="1"/>
    <col min="5" max="5" width="18.77734375" style="3" customWidth="1"/>
    <col min="6" max="6" width="12" style="3" customWidth="1"/>
    <col min="7" max="7" width="11.5546875" style="3" customWidth="1"/>
    <col min="8" max="8" width="12.5546875" style="3" customWidth="1"/>
    <col min="9" max="9" width="11.21875" style="3" customWidth="1"/>
    <col min="10" max="10" width="9.77734375" style="3" customWidth="1"/>
    <col min="11" max="14" width="9.21875" style="3"/>
    <col min="15" max="15" width="10.21875" style="3" bestFit="1" customWidth="1"/>
    <col min="16" max="16" width="9.77734375" style="3" bestFit="1" customWidth="1"/>
    <col min="17" max="16384" width="9.21875" style="3"/>
  </cols>
  <sheetData>
    <row r="1" spans="1:8" ht="23.4" x14ac:dyDescent="0.45">
      <c r="A1" s="221" t="str">
        <f>+Forside!B12</f>
        <v>Målselv Idrettslag</v>
      </c>
      <c r="B1" s="221"/>
      <c r="C1" s="221"/>
      <c r="D1" s="221"/>
      <c r="E1" s="221"/>
      <c r="F1" s="221"/>
      <c r="G1" s="221"/>
      <c r="H1" s="221"/>
    </row>
    <row r="2" spans="1:8" ht="12.75" customHeight="1" x14ac:dyDescent="0.45">
      <c r="A2" s="164"/>
      <c r="D2" s="29"/>
      <c r="E2" s="30"/>
    </row>
    <row r="3" spans="1:8" ht="23.25" customHeight="1" x14ac:dyDescent="0.4">
      <c r="A3" s="222" t="s">
        <v>135</v>
      </c>
      <c r="B3" s="222"/>
      <c r="C3" s="222"/>
      <c r="D3" s="222"/>
      <c r="E3" s="222"/>
      <c r="F3" s="222"/>
      <c r="G3" s="222"/>
      <c r="H3" s="222"/>
    </row>
    <row r="4" spans="1:8" x14ac:dyDescent="0.3">
      <c r="E4" s="5"/>
    </row>
    <row r="5" spans="1:8" ht="12.75" customHeight="1" x14ac:dyDescent="0.3"/>
    <row r="6" spans="1:8" ht="14.4" x14ac:dyDescent="0.3">
      <c r="A6" s="31" t="s">
        <v>64</v>
      </c>
      <c r="B6" s="31" t="s">
        <v>21</v>
      </c>
    </row>
    <row r="7" spans="1:8" x14ac:dyDescent="0.3">
      <c r="B7" s="32" t="s">
        <v>153</v>
      </c>
    </row>
    <row r="8" spans="1:8" x14ac:dyDescent="0.3">
      <c r="B8" s="32" t="s">
        <v>152</v>
      </c>
    </row>
    <row r="9" spans="1:8" x14ac:dyDescent="0.3">
      <c r="B9" s="32"/>
    </row>
    <row r="10" spans="1:8" x14ac:dyDescent="0.3">
      <c r="B10" s="33" t="s">
        <v>87</v>
      </c>
    </row>
    <row r="11" spans="1:8" x14ac:dyDescent="0.3">
      <c r="B11" s="32" t="s">
        <v>146</v>
      </c>
    </row>
    <row r="12" spans="1:8" x14ac:dyDescent="0.3">
      <c r="B12" s="32" t="s">
        <v>147</v>
      </c>
    </row>
    <row r="13" spans="1:8" x14ac:dyDescent="0.3">
      <c r="B13" s="33"/>
    </row>
    <row r="14" spans="1:8" x14ac:dyDescent="0.3">
      <c r="B14" s="32" t="s">
        <v>154</v>
      </c>
    </row>
    <row r="15" spans="1:8" x14ac:dyDescent="0.3">
      <c r="B15" s="32" t="s">
        <v>156</v>
      </c>
    </row>
    <row r="16" spans="1:8" x14ac:dyDescent="0.3">
      <c r="B16" s="32" t="s">
        <v>155</v>
      </c>
    </row>
    <row r="17" spans="2:2" x14ac:dyDescent="0.3">
      <c r="B17" s="32"/>
    </row>
    <row r="18" spans="2:2" x14ac:dyDescent="0.3">
      <c r="B18" s="32" t="s">
        <v>144</v>
      </c>
    </row>
    <row r="19" spans="2:2" x14ac:dyDescent="0.3">
      <c r="B19" s="32" t="s">
        <v>148</v>
      </c>
    </row>
    <row r="20" spans="2:2" x14ac:dyDescent="0.3">
      <c r="B20" s="3" t="s">
        <v>149</v>
      </c>
    </row>
    <row r="21" spans="2:2" x14ac:dyDescent="0.3">
      <c r="B21" s="32" t="s">
        <v>158</v>
      </c>
    </row>
    <row r="22" spans="2:2" x14ac:dyDescent="0.3">
      <c r="B22" s="32" t="s">
        <v>157</v>
      </c>
    </row>
    <row r="23" spans="2:2" x14ac:dyDescent="0.3">
      <c r="B23" s="32" t="s">
        <v>145</v>
      </c>
    </row>
    <row r="24" spans="2:2" x14ac:dyDescent="0.3">
      <c r="B24" s="32" t="s">
        <v>131</v>
      </c>
    </row>
    <row r="25" spans="2:2" x14ac:dyDescent="0.3">
      <c r="B25" s="32"/>
    </row>
    <row r="26" spans="2:2" x14ac:dyDescent="0.3">
      <c r="B26" s="33" t="s">
        <v>88</v>
      </c>
    </row>
    <row r="27" spans="2:2" x14ac:dyDescent="0.3">
      <c r="B27" s="32" t="s">
        <v>89</v>
      </c>
    </row>
    <row r="28" spans="2:2" x14ac:dyDescent="0.3">
      <c r="B28" s="32"/>
    </row>
    <row r="29" spans="2:2" x14ac:dyDescent="0.3">
      <c r="B29" s="33" t="s">
        <v>33</v>
      </c>
    </row>
    <row r="30" spans="2:2" x14ac:dyDescent="0.3">
      <c r="B30" s="32" t="s">
        <v>34</v>
      </c>
    </row>
    <row r="31" spans="2:2" x14ac:dyDescent="0.3">
      <c r="B31" s="32" t="s">
        <v>35</v>
      </c>
    </row>
    <row r="32" spans="2:2" x14ac:dyDescent="0.3">
      <c r="B32" s="32"/>
    </row>
    <row r="33" spans="2:2" x14ac:dyDescent="0.3">
      <c r="B33" s="33" t="s">
        <v>53</v>
      </c>
    </row>
    <row r="34" spans="2:2" x14ac:dyDescent="0.3">
      <c r="B34" s="32" t="s">
        <v>160</v>
      </c>
    </row>
    <row r="35" spans="2:2" x14ac:dyDescent="0.3">
      <c r="B35" s="32" t="s">
        <v>159</v>
      </c>
    </row>
    <row r="36" spans="2:2" x14ac:dyDescent="0.3">
      <c r="B36" s="32"/>
    </row>
    <row r="37" spans="2:2" hidden="1" x14ac:dyDescent="0.3">
      <c r="B37" s="167" t="s">
        <v>207</v>
      </c>
    </row>
    <row r="38" spans="2:2" s="165" customFormat="1" hidden="1" x14ac:dyDescent="0.3">
      <c r="B38" s="166" t="s">
        <v>208</v>
      </c>
    </row>
    <row r="39" spans="2:2" s="165" customFormat="1" hidden="1" x14ac:dyDescent="0.3">
      <c r="B39" s="166" t="s">
        <v>209</v>
      </c>
    </row>
    <row r="40" spans="2:2" hidden="1" x14ac:dyDescent="0.3">
      <c r="B40" s="32"/>
    </row>
    <row r="41" spans="2:2" hidden="1" x14ac:dyDescent="0.3">
      <c r="B41" s="167" t="s">
        <v>128</v>
      </c>
    </row>
    <row r="42" spans="2:2" hidden="1" x14ac:dyDescent="0.3">
      <c r="B42" s="166" t="s">
        <v>210</v>
      </c>
    </row>
    <row r="43" spans="2:2" hidden="1" x14ac:dyDescent="0.3">
      <c r="B43" s="168" t="s">
        <v>211</v>
      </c>
    </row>
    <row r="44" spans="2:2" hidden="1" x14ac:dyDescent="0.3">
      <c r="B44" s="32"/>
    </row>
    <row r="45" spans="2:2" x14ac:dyDescent="0.3">
      <c r="B45" s="33" t="s">
        <v>90</v>
      </c>
    </row>
    <row r="46" spans="2:2" x14ac:dyDescent="0.3">
      <c r="B46" s="32" t="s">
        <v>86</v>
      </c>
    </row>
    <row r="47" spans="2:2" x14ac:dyDescent="0.3">
      <c r="B47" s="32" t="s">
        <v>38</v>
      </c>
    </row>
    <row r="48" spans="2:2" hidden="1" x14ac:dyDescent="0.3">
      <c r="B48" s="32" t="s">
        <v>36</v>
      </c>
    </row>
    <row r="49" spans="1:7" hidden="1" x14ac:dyDescent="0.3">
      <c r="B49" s="32" t="s">
        <v>37</v>
      </c>
    </row>
    <row r="50" spans="1:7" x14ac:dyDescent="0.3">
      <c r="B50" s="32"/>
    </row>
    <row r="51" spans="1:7" x14ac:dyDescent="0.3">
      <c r="B51" s="33" t="s">
        <v>22</v>
      </c>
    </row>
    <row r="52" spans="1:7" x14ac:dyDescent="0.3">
      <c r="B52" s="32" t="s">
        <v>85</v>
      </c>
    </row>
    <row r="53" spans="1:7" x14ac:dyDescent="0.3">
      <c r="B53" s="32" t="s">
        <v>151</v>
      </c>
    </row>
    <row r="54" spans="1:7" x14ac:dyDescent="0.3">
      <c r="B54" s="3" t="s">
        <v>150</v>
      </c>
    </row>
    <row r="55" spans="1:7" ht="14.4" hidden="1" x14ac:dyDescent="0.3">
      <c r="A55" s="31" t="s">
        <v>65</v>
      </c>
      <c r="B55" s="31" t="s">
        <v>161</v>
      </c>
      <c r="E55" s="3" t="s">
        <v>225</v>
      </c>
    </row>
    <row r="56" spans="1:7" hidden="1" x14ac:dyDescent="0.3">
      <c r="B56" s="34" t="s">
        <v>24</v>
      </c>
      <c r="C56" s="34"/>
      <c r="D56" s="34"/>
      <c r="E56" s="34"/>
      <c r="F56" s="35">
        <f>F64</f>
        <v>2024</v>
      </c>
      <c r="G56" s="35">
        <f>G64</f>
        <v>2023</v>
      </c>
    </row>
    <row r="57" spans="1:7" hidden="1" x14ac:dyDescent="0.3">
      <c r="B57" s="32" t="s">
        <v>162</v>
      </c>
      <c r="F57" s="4">
        <v>20000</v>
      </c>
      <c r="G57" s="4">
        <v>10000</v>
      </c>
    </row>
    <row r="58" spans="1:7" hidden="1" x14ac:dyDescent="0.3">
      <c r="B58" s="32" t="s">
        <v>129</v>
      </c>
      <c r="F58" s="4">
        <v>20000</v>
      </c>
      <c r="G58" s="4">
        <v>10000</v>
      </c>
    </row>
    <row r="59" spans="1:7" hidden="1" x14ac:dyDescent="0.3">
      <c r="B59" s="32" t="s">
        <v>163</v>
      </c>
      <c r="F59" s="4">
        <v>20000</v>
      </c>
      <c r="G59" s="4">
        <v>10000</v>
      </c>
    </row>
    <row r="60" spans="1:7" hidden="1" x14ac:dyDescent="0.3">
      <c r="B60" s="36" t="s">
        <v>11</v>
      </c>
      <c r="C60" s="37"/>
      <c r="D60" s="37"/>
      <c r="E60" s="37"/>
      <c r="F60" s="13">
        <f>SUM(F57:F59)</f>
        <v>60000</v>
      </c>
      <c r="G60" s="13">
        <f>SUM(G57:G59)</f>
        <v>30000</v>
      </c>
    </row>
    <row r="61" spans="1:7" hidden="1" x14ac:dyDescent="0.3"/>
    <row r="62" spans="1:7" hidden="1" x14ac:dyDescent="0.3"/>
    <row r="63" spans="1:7" ht="14.4" hidden="1" x14ac:dyDescent="0.3">
      <c r="A63" s="31" t="s">
        <v>66</v>
      </c>
      <c r="B63" s="31" t="s">
        <v>41</v>
      </c>
      <c r="E63" s="3" t="s">
        <v>225</v>
      </c>
    </row>
    <row r="64" spans="1:7" hidden="1" x14ac:dyDescent="0.3">
      <c r="B64" s="34" t="s">
        <v>24</v>
      </c>
      <c r="C64" s="34"/>
      <c r="D64" s="34"/>
      <c r="E64" s="34"/>
      <c r="F64" s="35">
        <f>+Resultat!C6</f>
        <v>2024</v>
      </c>
      <c r="G64" s="35">
        <f>+F64-1</f>
        <v>2023</v>
      </c>
    </row>
    <row r="65" spans="1:9" hidden="1" x14ac:dyDescent="0.3">
      <c r="B65" s="32" t="s">
        <v>174</v>
      </c>
      <c r="F65" s="4">
        <v>20000</v>
      </c>
      <c r="G65" s="4">
        <v>10000</v>
      </c>
    </row>
    <row r="66" spans="1:9" hidden="1" x14ac:dyDescent="0.3">
      <c r="B66" s="32" t="s">
        <v>178</v>
      </c>
      <c r="F66" s="4">
        <v>20000</v>
      </c>
      <c r="G66" s="4">
        <v>10000</v>
      </c>
    </row>
    <row r="67" spans="1:9" hidden="1" x14ac:dyDescent="0.3">
      <c r="B67" s="32" t="s">
        <v>175</v>
      </c>
      <c r="F67" s="4">
        <v>20000</v>
      </c>
      <c r="G67" s="4">
        <v>10000</v>
      </c>
      <c r="I67" s="4"/>
    </row>
    <row r="68" spans="1:9" hidden="1" x14ac:dyDescent="0.3">
      <c r="B68" s="32" t="s">
        <v>176</v>
      </c>
      <c r="F68" s="4">
        <v>20000</v>
      </c>
      <c r="G68" s="4">
        <v>10000</v>
      </c>
    </row>
    <row r="69" spans="1:9" hidden="1" x14ac:dyDescent="0.3">
      <c r="B69" s="32" t="s">
        <v>177</v>
      </c>
      <c r="F69" s="4">
        <v>20000</v>
      </c>
      <c r="G69" s="4">
        <v>10000</v>
      </c>
    </row>
    <row r="70" spans="1:9" hidden="1" x14ac:dyDescent="0.3">
      <c r="B70" s="32" t="s">
        <v>177</v>
      </c>
      <c r="F70" s="4">
        <v>20000</v>
      </c>
      <c r="G70" s="4">
        <v>10000</v>
      </c>
    </row>
    <row r="71" spans="1:9" hidden="1" x14ac:dyDescent="0.3">
      <c r="B71" s="32" t="s">
        <v>25</v>
      </c>
      <c r="F71" s="4">
        <v>20000</v>
      </c>
      <c r="G71" s="4">
        <v>10000</v>
      </c>
    </row>
    <row r="72" spans="1:9" hidden="1" x14ac:dyDescent="0.3">
      <c r="B72" s="36" t="s">
        <v>11</v>
      </c>
      <c r="C72" s="37"/>
      <c r="D72" s="37"/>
      <c r="E72" s="37"/>
      <c r="F72" s="13">
        <f>SUM(F65:F71)</f>
        <v>140000</v>
      </c>
      <c r="G72" s="13">
        <f>SUM(G65:G71)</f>
        <v>70000</v>
      </c>
    </row>
    <row r="73" spans="1:9" hidden="1" x14ac:dyDescent="0.3">
      <c r="B73" s="10"/>
      <c r="F73" s="38"/>
      <c r="G73" s="38"/>
    </row>
    <row r="74" spans="1:9" hidden="1" x14ac:dyDescent="0.3">
      <c r="B74" s="10"/>
      <c r="G74" s="38"/>
      <c r="H74" s="38"/>
    </row>
    <row r="75" spans="1:9" ht="14.4" hidden="1" x14ac:dyDescent="0.3">
      <c r="A75" s="31" t="s">
        <v>67</v>
      </c>
      <c r="B75" s="31" t="s">
        <v>9</v>
      </c>
      <c r="E75" s="3" t="s">
        <v>225</v>
      </c>
      <c r="G75" s="38"/>
      <c r="H75" s="38"/>
    </row>
    <row r="76" spans="1:9" hidden="1" x14ac:dyDescent="0.3">
      <c r="B76" s="39" t="s">
        <v>24</v>
      </c>
      <c r="C76" s="40"/>
      <c r="D76" s="39"/>
      <c r="E76" s="39"/>
      <c r="F76" s="41">
        <f>+F64</f>
        <v>2024</v>
      </c>
      <c r="G76" s="41">
        <f>+G64</f>
        <v>2023</v>
      </c>
      <c r="H76" s="38"/>
    </row>
    <row r="77" spans="1:9" hidden="1" x14ac:dyDescent="0.3">
      <c r="B77" s="32" t="s">
        <v>179</v>
      </c>
      <c r="C77" s="32"/>
      <c r="D77" s="32"/>
      <c r="E77" s="32"/>
      <c r="F77" s="4">
        <v>20000</v>
      </c>
      <c r="G77" s="4">
        <v>10000</v>
      </c>
      <c r="H77" s="38"/>
    </row>
    <row r="78" spans="1:9" hidden="1" x14ac:dyDescent="0.3">
      <c r="B78" s="32" t="s">
        <v>180</v>
      </c>
      <c r="C78" s="32"/>
      <c r="D78" s="32"/>
      <c r="E78" s="32"/>
      <c r="F78" s="4">
        <v>20000</v>
      </c>
      <c r="G78" s="4">
        <v>10000</v>
      </c>
      <c r="H78" s="38"/>
    </row>
    <row r="79" spans="1:9" hidden="1" x14ac:dyDescent="0.3">
      <c r="B79" s="32" t="s">
        <v>182</v>
      </c>
      <c r="C79" s="43"/>
      <c r="D79" s="32"/>
      <c r="E79" s="32"/>
      <c r="F79" s="4">
        <v>20000</v>
      </c>
      <c r="G79" s="4">
        <v>10000</v>
      </c>
      <c r="H79" s="38"/>
    </row>
    <row r="80" spans="1:9" hidden="1" x14ac:dyDescent="0.3">
      <c r="B80" s="32" t="s">
        <v>183</v>
      </c>
      <c r="C80" s="43"/>
      <c r="D80" s="32"/>
      <c r="E80" s="32"/>
      <c r="F80" s="4">
        <v>20000</v>
      </c>
      <c r="G80" s="4">
        <v>10000</v>
      </c>
      <c r="H80" s="38"/>
    </row>
    <row r="81" spans="1:20" hidden="1" x14ac:dyDescent="0.3">
      <c r="B81" s="32" t="s">
        <v>177</v>
      </c>
      <c r="C81" s="43"/>
      <c r="D81" s="32"/>
      <c r="E81" s="32"/>
      <c r="F81" s="4">
        <v>20000</v>
      </c>
      <c r="G81" s="4">
        <v>10000</v>
      </c>
      <c r="H81" s="38"/>
    </row>
    <row r="82" spans="1:20" hidden="1" x14ac:dyDescent="0.3">
      <c r="B82" s="32" t="s">
        <v>181</v>
      </c>
      <c r="C82" s="43"/>
      <c r="D82" s="32"/>
      <c r="E82" s="32"/>
      <c r="F82" s="4">
        <v>20000</v>
      </c>
      <c r="G82" s="4">
        <v>10000</v>
      </c>
      <c r="H82" s="38"/>
    </row>
    <row r="83" spans="1:20" hidden="1" x14ac:dyDescent="0.3">
      <c r="B83" s="32" t="s">
        <v>9</v>
      </c>
      <c r="C83" s="43"/>
      <c r="D83" s="32"/>
      <c r="E83" s="32"/>
      <c r="F83" s="4">
        <v>20000</v>
      </c>
      <c r="G83" s="4">
        <v>10000</v>
      </c>
      <c r="H83" s="38"/>
    </row>
    <row r="84" spans="1:20" ht="15.75" hidden="1" customHeight="1" x14ac:dyDescent="0.3">
      <c r="B84" s="44" t="s">
        <v>11</v>
      </c>
      <c r="C84" s="45"/>
      <c r="D84" s="44"/>
      <c r="E84" s="44"/>
      <c r="F84" s="46">
        <f>SUM(F77:F83)</f>
        <v>140000</v>
      </c>
      <c r="G84" s="46">
        <f>SUM(G77:G83)</f>
        <v>70000</v>
      </c>
      <c r="H84" s="4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idden="1" x14ac:dyDescent="0.3">
      <c r="F85" s="4"/>
      <c r="G85" s="4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idden="1" x14ac:dyDescent="0.3">
      <c r="F86" s="4"/>
      <c r="G86" s="4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14.4" hidden="1" x14ac:dyDescent="0.3">
      <c r="A87" s="31" t="s">
        <v>68</v>
      </c>
      <c r="B87" s="31" t="s">
        <v>212</v>
      </c>
      <c r="E87" s="3" t="s">
        <v>225</v>
      </c>
      <c r="G87" s="4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4.4" hidden="1" x14ac:dyDescent="0.3">
      <c r="A88" s="31"/>
      <c r="B88" s="32" t="s">
        <v>213</v>
      </c>
      <c r="G88" s="4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14.4" hidden="1" x14ac:dyDescent="0.3">
      <c r="A89" s="31"/>
      <c r="B89" s="39" t="s">
        <v>214</v>
      </c>
      <c r="C89" s="34"/>
      <c r="D89" s="34"/>
      <c r="E89" s="34"/>
      <c r="F89" s="41">
        <f>F76</f>
        <v>2024</v>
      </c>
      <c r="G89" s="41">
        <f>G76</f>
        <v>2023</v>
      </c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14.4" hidden="1" x14ac:dyDescent="0.3">
      <c r="A90" s="31"/>
      <c r="B90" s="32" t="s">
        <v>218</v>
      </c>
      <c r="F90" s="4">
        <v>50000</v>
      </c>
      <c r="G90" s="4">
        <v>40000</v>
      </c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14.4" hidden="1" x14ac:dyDescent="0.3">
      <c r="A91" s="31"/>
      <c r="B91" s="32" t="s">
        <v>215</v>
      </c>
      <c r="F91" s="4">
        <v>0</v>
      </c>
      <c r="G91" s="4">
        <v>0</v>
      </c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14.4" hidden="1" x14ac:dyDescent="0.3">
      <c r="A92" s="31"/>
      <c r="B92" s="32" t="s">
        <v>216</v>
      </c>
      <c r="F92" s="4">
        <v>0</v>
      </c>
      <c r="G92" s="4">
        <v>0</v>
      </c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14.4" hidden="1" x14ac:dyDescent="0.3">
      <c r="A93" s="31"/>
      <c r="B93" s="32" t="s">
        <v>217</v>
      </c>
      <c r="F93" s="4">
        <v>5000</v>
      </c>
      <c r="G93" s="4">
        <v>5000</v>
      </c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14.4" hidden="1" x14ac:dyDescent="0.3">
      <c r="A94" s="31"/>
      <c r="B94" s="44" t="s">
        <v>11</v>
      </c>
      <c r="C94" s="45"/>
      <c r="D94" s="44"/>
      <c r="E94" s="44"/>
      <c r="F94" s="46">
        <f>SUM(F90:F93)</f>
        <v>55000</v>
      </c>
      <c r="G94" s="46">
        <f>SUM(G90:G93)</f>
        <v>45000</v>
      </c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14.4" hidden="1" x14ac:dyDescent="0.3">
      <c r="A95" s="31"/>
      <c r="B95" s="31"/>
      <c r="G95" s="4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14.4" hidden="1" x14ac:dyDescent="0.3">
      <c r="A96" s="31"/>
      <c r="B96" s="33" t="s">
        <v>219</v>
      </c>
      <c r="F96" s="3">
        <v>0</v>
      </c>
      <c r="G96" s="4">
        <v>0</v>
      </c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14.4" hidden="1" x14ac:dyDescent="0.3">
      <c r="A97" s="31"/>
      <c r="B97" s="33"/>
      <c r="G97" s="4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idden="1" x14ac:dyDescent="0.3">
      <c r="B98" s="39" t="s">
        <v>170</v>
      </c>
      <c r="C98" s="40"/>
      <c r="D98" s="39"/>
      <c r="E98" s="39"/>
      <c r="F98" s="41" t="s">
        <v>173</v>
      </c>
      <c r="G98" s="41" t="s">
        <v>168</v>
      </c>
      <c r="H98" s="32"/>
      <c r="I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idden="1" x14ac:dyDescent="0.3">
      <c r="B99" s="32" t="s">
        <v>171</v>
      </c>
      <c r="C99" s="43"/>
      <c r="D99" s="32"/>
      <c r="E99" s="32"/>
      <c r="F99" s="42">
        <v>25000</v>
      </c>
      <c r="G99" s="42">
        <v>10000</v>
      </c>
      <c r="H99" s="32"/>
      <c r="I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idden="1" x14ac:dyDescent="0.3">
      <c r="B100" s="32" t="s">
        <v>169</v>
      </c>
      <c r="C100" s="43"/>
      <c r="D100" s="32"/>
      <c r="E100" s="32"/>
      <c r="F100" s="42">
        <v>25000</v>
      </c>
      <c r="G100" s="42">
        <v>30000</v>
      </c>
      <c r="H100" s="32"/>
      <c r="I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idden="1" x14ac:dyDescent="0.3">
      <c r="B101" s="32" t="s">
        <v>220</v>
      </c>
      <c r="C101" s="43"/>
      <c r="D101" s="32"/>
      <c r="E101" s="32"/>
      <c r="F101" s="42">
        <v>0</v>
      </c>
      <c r="G101" s="42">
        <v>0</v>
      </c>
      <c r="H101" s="32"/>
      <c r="I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idden="1" x14ac:dyDescent="0.3">
      <c r="B102" s="32" t="s">
        <v>172</v>
      </c>
      <c r="C102" s="43"/>
      <c r="D102" s="32"/>
      <c r="E102" s="32"/>
      <c r="F102" s="42">
        <v>0</v>
      </c>
      <c r="G102" s="42">
        <v>0</v>
      </c>
      <c r="H102" s="32"/>
      <c r="I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idden="1" x14ac:dyDescent="0.3">
      <c r="B103" s="32"/>
      <c r="C103" s="43"/>
      <c r="D103" s="32"/>
      <c r="E103" s="32"/>
      <c r="F103" s="42"/>
      <c r="G103" s="42"/>
      <c r="H103" s="32"/>
      <c r="I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idden="1" x14ac:dyDescent="0.3">
      <c r="B104" s="32"/>
      <c r="C104" s="43"/>
      <c r="D104" s="32"/>
      <c r="E104" s="32"/>
      <c r="F104" s="42"/>
      <c r="G104" s="42"/>
      <c r="H104" s="32"/>
      <c r="I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4.4" hidden="1" x14ac:dyDescent="0.3">
      <c r="A105" s="31" t="s">
        <v>77</v>
      </c>
      <c r="B105" s="49" t="s">
        <v>20</v>
      </c>
      <c r="D105" s="3" t="s">
        <v>225</v>
      </c>
      <c r="F105" s="48"/>
      <c r="H105" s="48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4.4" hidden="1" x14ac:dyDescent="0.3">
      <c r="A106" s="31"/>
      <c r="B106" s="39" t="s">
        <v>24</v>
      </c>
      <c r="C106" s="40"/>
      <c r="D106" s="39"/>
      <c r="E106" s="39"/>
      <c r="F106" s="41">
        <f>+F64</f>
        <v>2024</v>
      </c>
      <c r="G106" s="41">
        <f>+G64</f>
        <v>2023</v>
      </c>
      <c r="H106" s="48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4.4" hidden="1" x14ac:dyDescent="0.3">
      <c r="A107" s="31"/>
      <c r="B107" s="32" t="s">
        <v>188</v>
      </c>
      <c r="C107" s="32"/>
      <c r="D107" s="32"/>
      <c r="E107" s="32"/>
      <c r="F107" s="4">
        <v>20000</v>
      </c>
      <c r="G107" s="4">
        <v>10000</v>
      </c>
      <c r="H107" s="48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4.4" hidden="1" x14ac:dyDescent="0.3">
      <c r="A108" s="31"/>
      <c r="B108" s="32" t="s">
        <v>17</v>
      </c>
      <c r="C108" s="43"/>
      <c r="D108" s="32"/>
      <c r="E108" s="32"/>
      <c r="F108" s="4">
        <v>20000</v>
      </c>
      <c r="G108" s="4">
        <v>10000</v>
      </c>
      <c r="H108" s="48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4.4" hidden="1" x14ac:dyDescent="0.3">
      <c r="A109" s="31"/>
      <c r="B109" s="32" t="s">
        <v>27</v>
      </c>
      <c r="C109" s="43"/>
      <c r="D109" s="32"/>
      <c r="E109" s="32"/>
      <c r="F109" s="4">
        <v>20000</v>
      </c>
      <c r="G109" s="4">
        <v>10000</v>
      </c>
      <c r="H109" s="48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4.4" hidden="1" x14ac:dyDescent="0.3">
      <c r="A110" s="31"/>
      <c r="B110" s="32" t="s">
        <v>26</v>
      </c>
      <c r="C110" s="43"/>
      <c r="D110" s="32"/>
      <c r="E110" s="32"/>
      <c r="F110" s="4">
        <v>20000</v>
      </c>
      <c r="G110" s="4">
        <v>10000</v>
      </c>
      <c r="H110" s="48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4.4" hidden="1" x14ac:dyDescent="0.3">
      <c r="A111" s="31"/>
      <c r="B111" s="32" t="s">
        <v>91</v>
      </c>
      <c r="C111" s="43"/>
      <c r="D111" s="32"/>
      <c r="E111" s="32"/>
      <c r="F111" s="4">
        <v>50000</v>
      </c>
      <c r="G111" s="4">
        <v>30000</v>
      </c>
      <c r="H111" s="48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4.4" hidden="1" x14ac:dyDescent="0.3">
      <c r="A112" s="31"/>
      <c r="B112" s="32" t="s">
        <v>203</v>
      </c>
      <c r="C112" s="43"/>
      <c r="D112" s="32"/>
      <c r="E112" s="32"/>
      <c r="F112" s="4">
        <v>20000</v>
      </c>
      <c r="G112" s="4">
        <v>10000</v>
      </c>
      <c r="H112" s="48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1:20" hidden="1" x14ac:dyDescent="0.3">
      <c r="A113" s="47"/>
      <c r="B113" s="32" t="s">
        <v>184</v>
      </c>
      <c r="C113" s="43"/>
      <c r="D113" s="32"/>
      <c r="E113" s="32"/>
      <c r="F113" s="4">
        <v>20000</v>
      </c>
      <c r="G113" s="4">
        <v>10000</v>
      </c>
      <c r="H113" s="48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1:20" hidden="1" x14ac:dyDescent="0.3">
      <c r="A114" s="47"/>
      <c r="B114" s="44" t="s">
        <v>11</v>
      </c>
      <c r="C114" s="45"/>
      <c r="D114" s="44"/>
      <c r="E114" s="44"/>
      <c r="F114" s="46">
        <f>SUM(F107:F113)</f>
        <v>170000</v>
      </c>
      <c r="G114" s="46">
        <f>SUM(G107:G113)</f>
        <v>90000</v>
      </c>
      <c r="H114" s="48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1:20" hidden="1" x14ac:dyDescent="0.3">
      <c r="A115" s="47"/>
      <c r="B115" s="48"/>
      <c r="C115" s="48"/>
      <c r="F115" s="48"/>
      <c r="H115" s="48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1:20" hidden="1" x14ac:dyDescent="0.3">
      <c r="A116" s="47"/>
      <c r="B116" s="48"/>
      <c r="C116" s="48"/>
      <c r="F116" s="48"/>
      <c r="H116" s="48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1:20" ht="14.4" hidden="1" x14ac:dyDescent="0.3">
      <c r="A117" s="31" t="s">
        <v>164</v>
      </c>
      <c r="B117" s="49" t="s">
        <v>62</v>
      </c>
      <c r="D117" s="3" t="s">
        <v>225</v>
      </c>
      <c r="F117" s="19"/>
      <c r="G117" s="19"/>
    </row>
    <row r="118" spans="1:20" hidden="1" x14ac:dyDescent="0.3">
      <c r="B118" s="39" t="s">
        <v>186</v>
      </c>
      <c r="C118" s="50"/>
      <c r="D118" s="51" t="s">
        <v>133</v>
      </c>
      <c r="E118" s="52" t="s">
        <v>185</v>
      </c>
      <c r="F118" s="53">
        <f>+F106</f>
        <v>2024</v>
      </c>
      <c r="G118" s="53">
        <f>+G106</f>
        <v>2023</v>
      </c>
    </row>
    <row r="119" spans="1:20" ht="12.75" hidden="1" customHeight="1" x14ac:dyDescent="0.3">
      <c r="B119" s="54" t="s">
        <v>139</v>
      </c>
      <c r="C119" s="54"/>
      <c r="D119" s="54">
        <v>900000</v>
      </c>
      <c r="E119" s="54">
        <v>40000</v>
      </c>
      <c r="F119" s="4">
        <f>SUM(D119:E119)</f>
        <v>940000</v>
      </c>
      <c r="G119" s="4">
        <v>940000</v>
      </c>
    </row>
    <row r="120" spans="1:20" hidden="1" x14ac:dyDescent="0.3">
      <c r="B120" s="54" t="s">
        <v>69</v>
      </c>
      <c r="C120" s="54"/>
      <c r="D120" s="54"/>
      <c r="E120" s="54"/>
      <c r="F120" s="4">
        <f t="shared" ref="F120:F122" si="0">SUM(D120:E120)</f>
        <v>0</v>
      </c>
      <c r="G120" s="4">
        <v>0</v>
      </c>
    </row>
    <row r="121" spans="1:20" hidden="1" x14ac:dyDescent="0.3">
      <c r="B121" s="55" t="s">
        <v>70</v>
      </c>
      <c r="C121" s="54"/>
      <c r="D121" s="54"/>
      <c r="E121" s="54"/>
      <c r="F121" s="4">
        <f t="shared" si="0"/>
        <v>0</v>
      </c>
      <c r="G121" s="4">
        <v>0</v>
      </c>
    </row>
    <row r="122" spans="1:20" hidden="1" x14ac:dyDescent="0.3">
      <c r="B122" s="56" t="s">
        <v>71</v>
      </c>
      <c r="C122" s="57"/>
      <c r="D122" s="57"/>
      <c r="E122" s="57"/>
      <c r="F122" s="58">
        <f t="shared" si="0"/>
        <v>0</v>
      </c>
      <c r="G122" s="58">
        <v>0</v>
      </c>
    </row>
    <row r="123" spans="1:20" hidden="1" x14ac:dyDescent="0.3">
      <c r="B123" s="59" t="s">
        <v>140</v>
      </c>
      <c r="C123" s="54"/>
      <c r="D123" s="60">
        <f>SUM(D119:D122)</f>
        <v>900000</v>
      </c>
      <c r="E123" s="60">
        <f>SUM(E119:E122)</f>
        <v>40000</v>
      </c>
      <c r="F123" s="60">
        <f>SUM(F119:F122)</f>
        <v>940000</v>
      </c>
      <c r="G123" s="60">
        <f>SUM(G119:G122)</f>
        <v>940000</v>
      </c>
    </row>
    <row r="124" spans="1:20" hidden="1" x14ac:dyDescent="0.3">
      <c r="B124" s="59"/>
      <c r="C124" s="54"/>
      <c r="D124" s="61"/>
      <c r="E124" s="61"/>
      <c r="F124" s="61"/>
      <c r="G124" s="61"/>
    </row>
    <row r="125" spans="1:20" hidden="1" x14ac:dyDescent="0.3">
      <c r="B125" s="56" t="s">
        <v>141</v>
      </c>
      <c r="C125" s="57"/>
      <c r="D125" s="62">
        <v>161000</v>
      </c>
      <c r="E125" s="62">
        <v>10000</v>
      </c>
      <c r="F125" s="58">
        <f>SUM(D125:E125)</f>
        <v>171000</v>
      </c>
      <c r="G125" s="58">
        <v>145200</v>
      </c>
    </row>
    <row r="126" spans="1:20" ht="12.75" hidden="1" customHeight="1" x14ac:dyDescent="0.3">
      <c r="B126" s="59" t="s">
        <v>142</v>
      </c>
      <c r="C126" s="60"/>
      <c r="D126" s="60">
        <f>D123-D125</f>
        <v>739000</v>
      </c>
      <c r="E126" s="60">
        <f>E123-E125</f>
        <v>30000</v>
      </c>
      <c r="F126" s="60">
        <f>F123-F125</f>
        <v>769000</v>
      </c>
      <c r="G126" s="60">
        <f>G123-G125</f>
        <v>794800</v>
      </c>
    </row>
    <row r="127" spans="1:20" ht="12.75" hidden="1" customHeight="1" x14ac:dyDescent="0.3">
      <c r="B127" s="55"/>
      <c r="C127" s="54"/>
      <c r="D127" s="54"/>
      <c r="E127" s="54"/>
      <c r="F127" s="54"/>
      <c r="G127" s="54"/>
    </row>
    <row r="128" spans="1:20" hidden="1" x14ac:dyDescent="0.3">
      <c r="B128" s="55" t="s">
        <v>72</v>
      </c>
      <c r="C128" s="54"/>
      <c r="D128" s="54">
        <v>12900</v>
      </c>
      <c r="E128" s="54">
        <v>12900</v>
      </c>
      <c r="F128" s="54">
        <f>SUM(D128:E128)</f>
        <v>25800</v>
      </c>
      <c r="G128" s="54">
        <v>12900</v>
      </c>
    </row>
    <row r="129" spans="1:10" hidden="1" x14ac:dyDescent="0.3">
      <c r="B129" s="55" t="s">
        <v>73</v>
      </c>
      <c r="C129" s="54"/>
      <c r="D129" s="63" t="s">
        <v>134</v>
      </c>
      <c r="E129" s="63" t="s">
        <v>74</v>
      </c>
      <c r="F129" s="63"/>
      <c r="G129" s="63"/>
    </row>
    <row r="130" spans="1:10" hidden="1" x14ac:dyDescent="0.3">
      <c r="B130" s="55" t="s">
        <v>75</v>
      </c>
      <c r="C130" s="54"/>
      <c r="D130" s="63" t="s">
        <v>76</v>
      </c>
      <c r="E130" s="63" t="s">
        <v>76</v>
      </c>
      <c r="F130" s="63"/>
      <c r="G130" s="63"/>
    </row>
    <row r="131" spans="1:10" hidden="1" x14ac:dyDescent="0.3">
      <c r="B131" s="55"/>
      <c r="C131" s="54"/>
      <c r="D131" s="54"/>
      <c r="E131" s="54"/>
      <c r="F131" s="63"/>
      <c r="G131" s="63"/>
      <c r="H131" s="63"/>
      <c r="I131" s="63"/>
      <c r="J131" s="63"/>
    </row>
    <row r="132" spans="1:10" hidden="1" x14ac:dyDescent="0.3">
      <c r="B132" s="55"/>
      <c r="C132" s="54"/>
      <c r="D132" s="54"/>
      <c r="E132" s="54"/>
      <c r="F132" s="63"/>
      <c r="G132" s="63"/>
      <c r="H132" s="63"/>
      <c r="I132" s="63"/>
      <c r="J132" s="63"/>
    </row>
    <row r="133" spans="1:10" ht="14.4" hidden="1" x14ac:dyDescent="0.3">
      <c r="A133" s="31" t="s">
        <v>78</v>
      </c>
      <c r="B133" s="49" t="s">
        <v>13</v>
      </c>
      <c r="C133" s="54"/>
      <c r="D133" s="54" t="s">
        <v>225</v>
      </c>
      <c r="E133" s="54"/>
      <c r="F133" s="63"/>
      <c r="G133" s="63"/>
      <c r="H133" s="63"/>
      <c r="I133" s="63"/>
      <c r="J133" s="63"/>
    </row>
    <row r="134" spans="1:10" hidden="1" x14ac:dyDescent="0.3">
      <c r="B134" s="39" t="s">
        <v>186</v>
      </c>
      <c r="C134" s="39"/>
      <c r="D134" s="41" t="s">
        <v>14</v>
      </c>
      <c r="E134" s="72" t="s">
        <v>189</v>
      </c>
      <c r="F134" s="41">
        <f>+F64</f>
        <v>2024</v>
      </c>
      <c r="G134" s="41">
        <f>+G64</f>
        <v>2023</v>
      </c>
      <c r="H134" s="63"/>
      <c r="I134" s="63"/>
      <c r="J134" s="63"/>
    </row>
    <row r="135" spans="1:10" hidden="1" x14ac:dyDescent="0.3">
      <c r="B135" s="32" t="s">
        <v>15</v>
      </c>
      <c r="C135" s="32"/>
      <c r="D135" s="43">
        <v>17</v>
      </c>
      <c r="E135" s="43">
        <v>53</v>
      </c>
      <c r="F135" s="64">
        <f>D135*E135</f>
        <v>901</v>
      </c>
      <c r="G135" s="64">
        <v>1537</v>
      </c>
      <c r="H135" s="63"/>
      <c r="I135" s="63"/>
      <c r="J135" s="63"/>
    </row>
    <row r="136" spans="1:10" hidden="1" x14ac:dyDescent="0.3">
      <c r="B136" s="32" t="s">
        <v>16</v>
      </c>
      <c r="C136" s="32"/>
      <c r="D136" s="43">
        <v>299</v>
      </c>
      <c r="E136" s="43">
        <v>40</v>
      </c>
      <c r="F136" s="64">
        <f>E136*D136</f>
        <v>11960</v>
      </c>
      <c r="G136" s="64">
        <v>12040</v>
      </c>
      <c r="H136" s="63"/>
      <c r="I136" s="63"/>
      <c r="J136" s="63"/>
    </row>
    <row r="137" spans="1:10" hidden="1" x14ac:dyDescent="0.3">
      <c r="B137" s="32" t="s">
        <v>29</v>
      </c>
      <c r="C137" s="32"/>
      <c r="D137" s="43">
        <v>105</v>
      </c>
      <c r="E137" s="43">
        <v>42.3</v>
      </c>
      <c r="F137" s="64">
        <f>E137*D137</f>
        <v>4441.5</v>
      </c>
      <c r="G137" s="42">
        <v>5034</v>
      </c>
      <c r="H137" s="63"/>
      <c r="I137" s="63"/>
      <c r="J137" s="63"/>
    </row>
    <row r="138" spans="1:10" hidden="1" x14ac:dyDescent="0.3">
      <c r="B138" s="32" t="s">
        <v>31</v>
      </c>
      <c r="C138" s="32"/>
      <c r="D138" s="43">
        <v>270</v>
      </c>
      <c r="E138" s="43">
        <v>2</v>
      </c>
      <c r="F138" s="64">
        <f>E138*D138</f>
        <v>540</v>
      </c>
      <c r="G138" s="42">
        <v>0</v>
      </c>
      <c r="H138" s="63"/>
      <c r="I138" s="63"/>
      <c r="J138" s="63"/>
    </row>
    <row r="139" spans="1:10" ht="15.75" hidden="1" customHeight="1" x14ac:dyDescent="0.3">
      <c r="A139" s="59"/>
      <c r="B139" s="39" t="s">
        <v>30</v>
      </c>
      <c r="C139" s="39"/>
      <c r="D139" s="40">
        <v>33</v>
      </c>
      <c r="E139" s="40">
        <v>45</v>
      </c>
      <c r="F139" s="65">
        <f>E139*D139+10</f>
        <v>1495</v>
      </c>
      <c r="G139" s="66">
        <v>1945</v>
      </c>
      <c r="H139" s="60"/>
    </row>
    <row r="140" spans="1:10" ht="15.75" hidden="1" customHeight="1" x14ac:dyDescent="0.3">
      <c r="A140" s="59"/>
      <c r="B140" s="44" t="s">
        <v>11</v>
      </c>
      <c r="C140" s="67"/>
      <c r="D140" s="44"/>
      <c r="E140" s="44"/>
      <c r="F140" s="68">
        <f>SUM(F135:F139)</f>
        <v>19337.5</v>
      </c>
      <c r="G140" s="68">
        <f>SUM(G135:G139)</f>
        <v>20556</v>
      </c>
      <c r="H140" s="60"/>
    </row>
    <row r="141" spans="1:10" ht="15.75" hidden="1" customHeight="1" x14ac:dyDescent="0.3">
      <c r="A141" s="59"/>
      <c r="B141" s="33"/>
      <c r="C141" s="32"/>
      <c r="D141" s="33"/>
      <c r="E141" s="33"/>
      <c r="F141" s="116"/>
      <c r="G141" s="116"/>
      <c r="H141" s="60"/>
    </row>
    <row r="142" spans="1:10" ht="15.75" hidden="1" customHeight="1" x14ac:dyDescent="0.3">
      <c r="A142" s="59"/>
      <c r="B142" s="32"/>
      <c r="C142" s="32"/>
      <c r="D142" s="43"/>
      <c r="E142" s="43"/>
      <c r="F142" s="69"/>
      <c r="G142" s="70"/>
      <c r="H142" s="60"/>
    </row>
    <row r="143" spans="1:10" ht="15.75" hidden="1" customHeight="1" x14ac:dyDescent="0.3">
      <c r="A143" s="31" t="s">
        <v>92</v>
      </c>
      <c r="B143" s="49" t="s">
        <v>51</v>
      </c>
      <c r="C143" s="32"/>
      <c r="D143" s="43" t="s">
        <v>225</v>
      </c>
      <c r="E143" s="43"/>
      <c r="F143" s="69"/>
      <c r="G143" s="70"/>
      <c r="H143" s="60"/>
    </row>
    <row r="144" spans="1:10" ht="15.75" hidden="1" customHeight="1" x14ac:dyDescent="0.3">
      <c r="A144" s="59"/>
      <c r="B144" s="32" t="s">
        <v>190</v>
      </c>
      <c r="C144" s="32"/>
      <c r="D144" s="43"/>
      <c r="E144" s="43"/>
      <c r="F144" s="69"/>
      <c r="G144" s="70"/>
      <c r="H144" s="60"/>
    </row>
    <row r="145" spans="1:8" ht="15.75" customHeight="1" x14ac:dyDescent="0.3">
      <c r="A145" s="59"/>
      <c r="B145" s="32"/>
      <c r="C145" s="32"/>
      <c r="D145" s="43"/>
      <c r="E145" s="43"/>
      <c r="F145" s="69"/>
      <c r="G145" s="70"/>
      <c r="H145" s="60"/>
    </row>
    <row r="146" spans="1:8" ht="15.75" customHeight="1" x14ac:dyDescent="0.3">
      <c r="A146" s="59"/>
      <c r="B146" s="32"/>
      <c r="C146" s="32"/>
      <c r="D146" s="43"/>
      <c r="E146" s="43"/>
      <c r="F146" s="69"/>
      <c r="G146" s="70"/>
      <c r="H146" s="60"/>
    </row>
    <row r="147" spans="1:8" x14ac:dyDescent="0.3">
      <c r="A147" s="47"/>
      <c r="B147" s="47"/>
      <c r="C147" s="71"/>
      <c r="D147" s="71"/>
    </row>
    <row r="148" spans="1:8" x14ac:dyDescent="0.3">
      <c r="A148" s="47"/>
      <c r="B148" s="47"/>
      <c r="C148" s="71"/>
      <c r="D148" s="71"/>
    </row>
    <row r="149" spans="1:8" ht="14.4" x14ac:dyDescent="0.3">
      <c r="A149" s="31" t="s">
        <v>65</v>
      </c>
      <c r="B149" s="49" t="s">
        <v>8</v>
      </c>
      <c r="C149" s="47"/>
      <c r="D149" s="47"/>
      <c r="E149" s="19" t="s">
        <v>191</v>
      </c>
      <c r="F149" s="19" t="s">
        <v>103</v>
      </c>
      <c r="G149" s="19" t="s">
        <v>11</v>
      </c>
    </row>
    <row r="150" spans="1:8" ht="15.75" customHeight="1" x14ac:dyDescent="0.3">
      <c r="A150" s="31"/>
      <c r="B150" s="39"/>
      <c r="C150" s="40"/>
      <c r="D150" s="39"/>
      <c r="E150" s="72" t="s">
        <v>104</v>
      </c>
      <c r="F150" s="72" t="s">
        <v>104</v>
      </c>
      <c r="G150" s="72" t="s">
        <v>104</v>
      </c>
    </row>
    <row r="151" spans="1:8" ht="14.4" x14ac:dyDescent="0.3">
      <c r="A151" s="31"/>
      <c r="B151" s="67" t="s">
        <v>138</v>
      </c>
      <c r="C151" s="115"/>
      <c r="D151" s="67"/>
      <c r="E151" s="163"/>
      <c r="F151" s="163">
        <f>Balanse!G47</f>
        <v>176891.59</v>
      </c>
      <c r="G151" s="22">
        <f>+E151+F151</f>
        <v>176891.59</v>
      </c>
      <c r="H151" s="4"/>
    </row>
    <row r="152" spans="1:8" ht="14.4" x14ac:dyDescent="0.3">
      <c r="A152" s="31"/>
      <c r="B152" s="32"/>
      <c r="C152" s="43"/>
      <c r="D152" s="32"/>
      <c r="E152" s="73"/>
      <c r="F152" s="73"/>
      <c r="G152" s="4"/>
      <c r="H152" s="4"/>
    </row>
    <row r="153" spans="1:8" ht="14.4" x14ac:dyDescent="0.3">
      <c r="A153" s="31"/>
      <c r="B153" s="74" t="s">
        <v>32</v>
      </c>
      <c r="C153" s="74"/>
      <c r="E153" s="76"/>
      <c r="F153" s="75"/>
      <c r="G153" s="4"/>
      <c r="H153" s="4"/>
    </row>
    <row r="154" spans="1:8" ht="14.4" x14ac:dyDescent="0.3">
      <c r="A154" s="31"/>
      <c r="B154" s="3" t="s">
        <v>102</v>
      </c>
      <c r="E154" s="75"/>
      <c r="F154" s="42">
        <f>Resultat!C56</f>
        <v>100745.74</v>
      </c>
      <c r="G154" s="4">
        <f t="shared" ref="G154:G155" si="1">+E154+F154</f>
        <v>100745.74</v>
      </c>
      <c r="H154" s="4"/>
    </row>
    <row r="155" spans="1:8" ht="14.4" x14ac:dyDescent="0.3">
      <c r="A155" s="31"/>
      <c r="B155" s="3" t="s">
        <v>206</v>
      </c>
      <c r="E155" s="75"/>
      <c r="F155" s="75"/>
      <c r="G155" s="4">
        <f t="shared" si="1"/>
        <v>0</v>
      </c>
      <c r="H155" s="4"/>
    </row>
    <row r="156" spans="1:8" ht="14.4" x14ac:dyDescent="0.3">
      <c r="A156" s="31"/>
      <c r="B156" s="36" t="s">
        <v>143</v>
      </c>
      <c r="C156" s="37"/>
      <c r="D156" s="37"/>
      <c r="E156" s="79">
        <f t="shared" ref="E156:G156" si="2">SUM(E151:E155)</f>
        <v>0</v>
      </c>
      <c r="F156" s="79">
        <f t="shared" si="2"/>
        <v>277637.33</v>
      </c>
      <c r="G156" s="79">
        <f t="shared" si="2"/>
        <v>277637.33</v>
      </c>
      <c r="H156" s="4"/>
    </row>
    <row r="157" spans="1:8" x14ac:dyDescent="0.3">
      <c r="A157" s="71"/>
      <c r="B157" s="47"/>
      <c r="C157" s="47"/>
      <c r="D157" s="47"/>
    </row>
    <row r="158" spans="1:8" hidden="1" x14ac:dyDescent="0.3">
      <c r="A158" s="47"/>
      <c r="B158" s="47"/>
      <c r="C158" s="47"/>
      <c r="D158" s="47"/>
    </row>
    <row r="159" spans="1:8" ht="14.4" hidden="1" x14ac:dyDescent="0.3">
      <c r="A159" s="31" t="s">
        <v>165</v>
      </c>
      <c r="B159" s="49" t="s">
        <v>80</v>
      </c>
      <c r="C159" s="59" t="s">
        <v>225</v>
      </c>
      <c r="E159" s="60"/>
      <c r="F159" s="60"/>
      <c r="G159" s="80"/>
      <c r="H159" s="80"/>
    </row>
    <row r="160" spans="1:8" hidden="1" x14ac:dyDescent="0.3">
      <c r="A160" s="59"/>
      <c r="B160" s="39" t="s">
        <v>221</v>
      </c>
      <c r="C160" s="40"/>
      <c r="D160" s="39"/>
      <c r="E160" s="39"/>
      <c r="F160" s="41" t="e">
        <f>+#REF!</f>
        <v>#REF!</v>
      </c>
      <c r="G160" s="41" t="e">
        <f>+#REF!</f>
        <v>#REF!</v>
      </c>
    </row>
    <row r="161" spans="1:9" hidden="1" x14ac:dyDescent="0.3">
      <c r="A161" s="59"/>
      <c r="B161" s="77" t="s">
        <v>98</v>
      </c>
      <c r="C161" s="74"/>
      <c r="E161" s="75"/>
      <c r="F161" s="76">
        <v>800000</v>
      </c>
      <c r="G161" s="75">
        <v>830000</v>
      </c>
      <c r="H161" s="81"/>
    </row>
    <row r="162" spans="1:9" ht="14.4" hidden="1" x14ac:dyDescent="0.3">
      <c r="A162" s="82"/>
      <c r="B162" s="3" t="s">
        <v>99</v>
      </c>
      <c r="E162" s="77"/>
      <c r="F162" s="75">
        <v>0</v>
      </c>
      <c r="G162" s="75">
        <v>50000</v>
      </c>
    </row>
    <row r="163" spans="1:9" hidden="1" x14ac:dyDescent="0.3">
      <c r="A163" s="83"/>
      <c r="B163" s="36" t="s">
        <v>11</v>
      </c>
      <c r="C163" s="37"/>
      <c r="D163" s="37"/>
      <c r="E163" s="78"/>
      <c r="F163" s="79">
        <f>SUM(F161:F162)</f>
        <v>800000</v>
      </c>
      <c r="G163" s="79">
        <f>SUM(G161:G162)</f>
        <v>880000</v>
      </c>
      <c r="H163" s="83"/>
      <c r="I163" s="84"/>
    </row>
    <row r="164" spans="1:9" hidden="1" x14ac:dyDescent="0.3">
      <c r="A164" s="83"/>
      <c r="B164" s="10"/>
      <c r="E164" s="74"/>
      <c r="F164" s="85"/>
      <c r="G164" s="85"/>
      <c r="H164" s="83"/>
      <c r="I164" s="84"/>
    </row>
    <row r="165" spans="1:9" hidden="1" x14ac:dyDescent="0.3">
      <c r="A165" s="83"/>
      <c r="B165" s="3" t="s">
        <v>100</v>
      </c>
      <c r="E165" s="74"/>
      <c r="F165" s="85"/>
      <c r="G165" s="85"/>
      <c r="H165" s="83"/>
      <c r="I165" s="84"/>
    </row>
    <row r="166" spans="1:9" hidden="1" x14ac:dyDescent="0.3">
      <c r="A166" s="83"/>
      <c r="B166" s="10" t="s">
        <v>101</v>
      </c>
      <c r="E166" s="74"/>
      <c r="F166" s="85"/>
      <c r="G166" s="85"/>
      <c r="H166" s="83"/>
      <c r="I166" s="84"/>
    </row>
    <row r="167" spans="1:9" hidden="1" x14ac:dyDescent="0.3">
      <c r="A167" s="83"/>
      <c r="B167" s="10"/>
      <c r="E167" s="74"/>
      <c r="F167" s="85"/>
      <c r="G167" s="85"/>
      <c r="H167" s="83"/>
      <c r="I167" s="84"/>
    </row>
    <row r="168" spans="1:9" hidden="1" x14ac:dyDescent="0.3">
      <c r="A168" s="86"/>
      <c r="E168" s="86"/>
      <c r="F168" s="86"/>
      <c r="G168" s="86"/>
      <c r="H168" s="86"/>
      <c r="I168" s="87"/>
    </row>
    <row r="169" spans="1:9" ht="14.4" hidden="1" x14ac:dyDescent="0.3">
      <c r="A169" s="31" t="s">
        <v>97</v>
      </c>
      <c r="B169" s="49" t="s">
        <v>5</v>
      </c>
      <c r="C169" s="86"/>
      <c r="D169" s="3" t="s">
        <v>225</v>
      </c>
      <c r="E169" s="86"/>
      <c r="F169" s="86"/>
      <c r="G169" s="86"/>
    </row>
    <row r="170" spans="1:9" ht="15" hidden="1" customHeight="1" x14ac:dyDescent="0.3">
      <c r="A170" s="77"/>
      <c r="B170" s="39" t="s">
        <v>24</v>
      </c>
      <c r="C170" s="40"/>
      <c r="D170" s="39"/>
      <c r="E170" s="39"/>
      <c r="F170" s="41" t="e">
        <f>+#REF!</f>
        <v>#REF!</v>
      </c>
      <c r="G170" s="41" t="e">
        <f>+#REF!</f>
        <v>#REF!</v>
      </c>
      <c r="H170" s="75"/>
      <c r="I170" s="77"/>
    </row>
    <row r="171" spans="1:9" ht="15" hidden="1" customHeight="1" x14ac:dyDescent="0.3">
      <c r="A171" s="77"/>
      <c r="B171" s="32" t="s">
        <v>192</v>
      </c>
      <c r="C171" s="43"/>
      <c r="D171" s="32"/>
      <c r="E171" s="32"/>
      <c r="F171" s="64">
        <v>20000</v>
      </c>
      <c r="G171" s="64">
        <v>10000</v>
      </c>
      <c r="H171" s="75"/>
      <c r="I171" s="77"/>
    </row>
    <row r="172" spans="1:9" ht="15" hidden="1" customHeight="1" x14ac:dyDescent="0.3">
      <c r="A172" s="77"/>
      <c r="B172" s="32" t="s">
        <v>122</v>
      </c>
      <c r="C172" s="43"/>
      <c r="D172" s="32"/>
      <c r="E172" s="32"/>
      <c r="F172" s="64">
        <v>20000</v>
      </c>
      <c r="G172" s="64">
        <v>10000</v>
      </c>
      <c r="H172" s="75"/>
      <c r="I172" s="77"/>
    </row>
    <row r="173" spans="1:9" ht="15" hidden="1" customHeight="1" x14ac:dyDescent="0.3">
      <c r="A173" s="77"/>
      <c r="B173" s="77" t="s">
        <v>94</v>
      </c>
      <c r="C173" s="43"/>
      <c r="D173" s="32"/>
      <c r="E173" s="32"/>
      <c r="F173" s="64">
        <v>20000</v>
      </c>
      <c r="G173" s="64">
        <v>10000</v>
      </c>
      <c r="H173" s="75"/>
      <c r="I173" s="77"/>
    </row>
    <row r="174" spans="1:9" hidden="1" x14ac:dyDescent="0.3">
      <c r="A174" s="77"/>
      <c r="B174" s="3" t="s">
        <v>95</v>
      </c>
      <c r="E174" s="77"/>
      <c r="F174" s="64">
        <v>20000</v>
      </c>
      <c r="G174" s="64">
        <v>10000</v>
      </c>
      <c r="H174" s="75"/>
      <c r="I174" s="77"/>
    </row>
    <row r="175" spans="1:9" hidden="1" x14ac:dyDescent="0.3">
      <c r="A175" s="88"/>
      <c r="B175" s="3" t="s">
        <v>96</v>
      </c>
      <c r="E175" s="75"/>
      <c r="F175" s="64">
        <v>20000</v>
      </c>
      <c r="G175" s="64">
        <v>10000</v>
      </c>
      <c r="H175" s="75"/>
      <c r="I175" s="77"/>
    </row>
    <row r="176" spans="1:9" hidden="1" x14ac:dyDescent="0.3">
      <c r="A176" s="74"/>
      <c r="B176" s="36" t="s">
        <v>11</v>
      </c>
      <c r="C176" s="37"/>
      <c r="D176" s="37"/>
      <c r="E176" s="78"/>
      <c r="F176" s="79">
        <f>SUM(F171:F175)</f>
        <v>100000</v>
      </c>
      <c r="G176" s="79">
        <f>SUM(G171:G175)</f>
        <v>50000</v>
      </c>
      <c r="H176" s="85"/>
      <c r="I176" s="74"/>
    </row>
    <row r="177" spans="1:8" hidden="1" x14ac:dyDescent="0.3">
      <c r="A177" s="74"/>
      <c r="B177" s="74"/>
      <c r="C177" s="74"/>
      <c r="D177" s="74"/>
      <c r="E177" s="74"/>
      <c r="F177" s="85"/>
      <c r="G177" s="85"/>
      <c r="H177" s="4"/>
    </row>
    <row r="178" spans="1:8" x14ac:dyDescent="0.3">
      <c r="A178" s="77"/>
      <c r="B178" s="77"/>
      <c r="C178" s="77"/>
      <c r="D178" s="77"/>
      <c r="E178" s="77"/>
      <c r="F178" s="75"/>
      <c r="G178" s="89"/>
      <c r="H178" s="4"/>
    </row>
    <row r="179" spans="1:8" ht="15.6" x14ac:dyDescent="0.3">
      <c r="A179" s="94" t="s">
        <v>66</v>
      </c>
      <c r="B179" s="112" t="s">
        <v>130</v>
      </c>
      <c r="C179" s="96"/>
      <c r="D179" s="90"/>
    </row>
    <row r="180" spans="1:8" x14ac:dyDescent="0.3">
      <c r="A180" s="91"/>
      <c r="B180" s="3" t="s">
        <v>252</v>
      </c>
      <c r="C180" s="91"/>
      <c r="D180" s="92"/>
      <c r="F180" s="93"/>
      <c r="G180" s="10"/>
      <c r="H180" s="93"/>
    </row>
    <row r="181" spans="1:8" x14ac:dyDescent="0.3">
      <c r="A181" s="91"/>
      <c r="B181" s="3" t="s">
        <v>300</v>
      </c>
      <c r="C181" s="91"/>
      <c r="D181" s="92"/>
      <c r="F181" s="93"/>
      <c r="G181" s="10"/>
      <c r="H181" s="93"/>
    </row>
    <row r="182" spans="1:8" x14ac:dyDescent="0.3">
      <c r="A182" s="91"/>
      <c r="B182" s="3" t="s">
        <v>299</v>
      </c>
      <c r="C182" s="91"/>
      <c r="D182" s="92"/>
      <c r="F182" s="93"/>
      <c r="G182" s="10"/>
      <c r="H182" s="93"/>
    </row>
    <row r="183" spans="1:8" x14ac:dyDescent="0.3">
      <c r="A183" s="91"/>
      <c r="C183" s="91"/>
      <c r="D183" s="92"/>
      <c r="F183" s="93"/>
      <c r="G183" s="10"/>
      <c r="H183" s="93"/>
    </row>
    <row r="184" spans="1:8" x14ac:dyDescent="0.3">
      <c r="A184" s="91"/>
      <c r="B184" s="92" t="s">
        <v>297</v>
      </c>
      <c r="C184" s="91"/>
      <c r="D184" s="92"/>
    </row>
    <row r="185" spans="1:8" x14ac:dyDescent="0.3">
      <c r="A185" s="91"/>
      <c r="B185" s="91"/>
      <c r="C185" s="91"/>
      <c r="D185" s="92"/>
    </row>
    <row r="186" spans="1:8" x14ac:dyDescent="0.3">
      <c r="A186" s="91"/>
      <c r="B186" s="91"/>
      <c r="C186" s="91"/>
      <c r="D186" s="92"/>
    </row>
    <row r="187" spans="1:8" ht="15.6" x14ac:dyDescent="0.3">
      <c r="A187" s="94" t="s">
        <v>67</v>
      </c>
      <c r="B187" s="112" t="s">
        <v>238</v>
      </c>
      <c r="C187" s="96"/>
      <c r="D187" s="92"/>
    </row>
    <row r="188" spans="1:8" x14ac:dyDescent="0.3">
      <c r="A188" s="91"/>
      <c r="B188" s="92" t="s">
        <v>298</v>
      </c>
      <c r="C188" s="91"/>
      <c r="D188" s="92"/>
    </row>
    <row r="189" spans="1:8" x14ac:dyDescent="0.3">
      <c r="A189" s="91"/>
      <c r="B189" s="92" t="s">
        <v>239</v>
      </c>
      <c r="C189" s="91"/>
      <c r="D189" s="92"/>
    </row>
    <row r="190" spans="1:8" x14ac:dyDescent="0.3">
      <c r="A190" s="91"/>
      <c r="B190" s="91"/>
      <c r="C190" s="91"/>
      <c r="D190" s="92"/>
    </row>
    <row r="191" spans="1:8" x14ac:dyDescent="0.3">
      <c r="C191" s="224" t="s">
        <v>240</v>
      </c>
      <c r="D191" s="224"/>
      <c r="E191" s="32" t="s">
        <v>241</v>
      </c>
      <c r="F191" s="32"/>
    </row>
    <row r="192" spans="1:8" x14ac:dyDescent="0.3">
      <c r="C192" s="224" t="s">
        <v>242</v>
      </c>
      <c r="D192" s="224"/>
      <c r="E192" s="173">
        <v>94462.14</v>
      </c>
      <c r="F192" s="173"/>
    </row>
    <row r="193" spans="1:12" x14ac:dyDescent="0.3">
      <c r="C193" s="224" t="s">
        <v>243</v>
      </c>
      <c r="D193" s="224"/>
      <c r="E193" s="173">
        <v>10412.07</v>
      </c>
      <c r="F193" s="173"/>
    </row>
    <row r="194" spans="1:12" x14ac:dyDescent="0.3">
      <c r="C194" s="224" t="s">
        <v>244</v>
      </c>
      <c r="D194" s="224"/>
      <c r="E194" s="173">
        <v>22198.62</v>
      </c>
      <c r="F194" s="173"/>
    </row>
    <row r="195" spans="1:12" x14ac:dyDescent="0.3">
      <c r="C195" s="224" t="s">
        <v>245</v>
      </c>
      <c r="D195" s="224"/>
      <c r="E195" s="173">
        <v>6916.96</v>
      </c>
      <c r="F195" s="173"/>
      <c r="L195" s="169"/>
    </row>
    <row r="196" spans="1:12" x14ac:dyDescent="0.3">
      <c r="C196" s="224" t="s">
        <v>284</v>
      </c>
      <c r="D196" s="224"/>
      <c r="E196" s="173"/>
      <c r="F196" s="173"/>
    </row>
    <row r="197" spans="1:12" x14ac:dyDescent="0.3">
      <c r="C197" s="224" t="s">
        <v>246</v>
      </c>
      <c r="D197" s="224"/>
      <c r="E197" s="177">
        <v>9360.1</v>
      </c>
      <c r="F197" s="173"/>
    </row>
    <row r="198" spans="1:12" x14ac:dyDescent="0.3">
      <c r="C198" s="224" t="s">
        <v>241</v>
      </c>
      <c r="D198" s="224"/>
      <c r="E198" s="174">
        <f>SUM(E192:E197)</f>
        <v>143349.88999999998</v>
      </c>
      <c r="F198" s="173"/>
      <c r="I198" s="169"/>
    </row>
    <row r="199" spans="1:12" x14ac:dyDescent="0.3">
      <c r="A199" s="91"/>
      <c r="B199" s="91"/>
      <c r="C199" s="91"/>
      <c r="D199" s="92"/>
    </row>
    <row r="200" spans="1:12" x14ac:dyDescent="0.3">
      <c r="A200" s="91"/>
      <c r="B200" s="92" t="s">
        <v>280</v>
      </c>
      <c r="C200" s="91"/>
      <c r="D200" s="92"/>
      <c r="E200" s="169"/>
    </row>
    <row r="201" spans="1:12" x14ac:dyDescent="0.3">
      <c r="A201" s="91"/>
      <c r="B201" s="92"/>
      <c r="C201" s="224" t="s">
        <v>240</v>
      </c>
      <c r="D201" s="224"/>
      <c r="E201" s="32" t="s">
        <v>241</v>
      </c>
    </row>
    <row r="202" spans="1:12" x14ac:dyDescent="0.3">
      <c r="A202" s="91"/>
      <c r="B202" s="92"/>
      <c r="C202" s="224" t="s">
        <v>281</v>
      </c>
      <c r="D202" s="224"/>
      <c r="E202" s="173">
        <v>2010</v>
      </c>
    </row>
    <row r="203" spans="1:12" x14ac:dyDescent="0.3">
      <c r="A203" s="91"/>
      <c r="B203" s="91"/>
      <c r="C203" s="224" t="s">
        <v>282</v>
      </c>
      <c r="D203" s="224"/>
      <c r="E203" s="173">
        <v>5640</v>
      </c>
    </row>
    <row r="204" spans="1:12" ht="14.4" x14ac:dyDescent="0.3">
      <c r="A204" s="94"/>
      <c r="B204" s="112"/>
      <c r="C204" s="224" t="s">
        <v>283</v>
      </c>
      <c r="D204" s="224"/>
      <c r="E204" s="173">
        <v>7350</v>
      </c>
    </row>
    <row r="205" spans="1:12" ht="14.4" x14ac:dyDescent="0.3">
      <c r="A205" s="94"/>
      <c r="B205" s="203"/>
      <c r="C205" s="92" t="s">
        <v>241</v>
      </c>
      <c r="D205" s="92"/>
      <c r="E205" s="207">
        <f>SUM(E202:E204)</f>
        <v>15000</v>
      </c>
    </row>
    <row r="206" spans="1:12" x14ac:dyDescent="0.3">
      <c r="A206" s="91"/>
      <c r="B206" s="92"/>
      <c r="C206" s="91"/>
      <c r="D206" s="92"/>
    </row>
    <row r="207" spans="1:12" x14ac:dyDescent="0.3">
      <c r="A207" s="91"/>
      <c r="B207" s="92"/>
      <c r="C207" s="92" t="s">
        <v>309</v>
      </c>
      <c r="D207" s="92"/>
      <c r="E207" s="169">
        <v>10000</v>
      </c>
    </row>
    <row r="208" spans="1:12" x14ac:dyDescent="0.3">
      <c r="A208" s="91"/>
      <c r="B208" s="92"/>
      <c r="C208" s="91"/>
      <c r="D208" s="92"/>
    </row>
    <row r="209" spans="1:41" x14ac:dyDescent="0.3">
      <c r="A209" s="91"/>
      <c r="B209" s="91"/>
      <c r="C209" s="91"/>
      <c r="D209" s="92"/>
    </row>
    <row r="210" spans="1:41" ht="15.6" hidden="1" x14ac:dyDescent="0.3">
      <c r="A210" s="94" t="s">
        <v>126</v>
      </c>
      <c r="B210" s="95" t="s">
        <v>127</v>
      </c>
      <c r="C210" s="96"/>
      <c r="D210" s="90"/>
      <c r="F210" s="3" t="s">
        <v>225</v>
      </c>
      <c r="H210" s="4"/>
    </row>
    <row r="211" spans="1:41" ht="15.6" hidden="1" x14ac:dyDescent="0.3">
      <c r="A211" s="94"/>
      <c r="B211" s="95"/>
      <c r="C211" s="96"/>
      <c r="D211" s="90"/>
      <c r="H211" s="4"/>
    </row>
    <row r="212" spans="1:41" ht="15.6" x14ac:dyDescent="0.3">
      <c r="A212" s="94" t="s">
        <v>77</v>
      </c>
      <c r="B212" s="112" t="s">
        <v>289</v>
      </c>
      <c r="C212" s="96"/>
      <c r="D212" s="92"/>
      <c r="F212" s="4"/>
      <c r="G212" s="97"/>
      <c r="H212" s="4"/>
    </row>
    <row r="213" spans="1:41" x14ac:dyDescent="0.3">
      <c r="B213" s="3" t="s">
        <v>302</v>
      </c>
      <c r="F213" s="4"/>
      <c r="G213" s="97"/>
      <c r="H213" s="4"/>
    </row>
    <row r="214" spans="1:41" x14ac:dyDescent="0.3">
      <c r="C214" s="3" t="s">
        <v>291</v>
      </c>
      <c r="E214" s="3">
        <v>-0.09</v>
      </c>
      <c r="F214" s="4"/>
      <c r="G214" s="97"/>
      <c r="H214" s="4"/>
    </row>
    <row r="215" spans="1:41" x14ac:dyDescent="0.3">
      <c r="A215" s="92"/>
      <c r="B215" s="92"/>
      <c r="C215" s="92" t="s">
        <v>290</v>
      </c>
      <c r="D215" s="92"/>
      <c r="E215" s="169">
        <v>50000</v>
      </c>
      <c r="F215" s="4"/>
      <c r="G215" s="97"/>
      <c r="H215" s="4"/>
    </row>
    <row r="216" spans="1:41" x14ac:dyDescent="0.3">
      <c r="A216" s="91"/>
      <c r="B216" s="91"/>
      <c r="C216" s="92" t="s">
        <v>296</v>
      </c>
      <c r="D216" s="99"/>
      <c r="E216" s="169">
        <v>2704.45</v>
      </c>
      <c r="F216" s="98"/>
      <c r="G216" s="71"/>
      <c r="H216" s="98"/>
      <c r="I216" s="10"/>
    </row>
    <row r="217" spans="1:41" x14ac:dyDescent="0.3">
      <c r="A217" s="92"/>
      <c r="B217" s="92"/>
      <c r="C217" s="209" t="s">
        <v>11</v>
      </c>
      <c r="D217" s="210"/>
      <c r="E217" s="207">
        <f>SUM(E214:E216)</f>
        <v>52704.36</v>
      </c>
      <c r="F217" s="98"/>
      <c r="G217" s="47"/>
      <c r="H217" s="98"/>
    </row>
    <row r="218" spans="1:41" x14ac:dyDescent="0.3">
      <c r="A218" s="100"/>
      <c r="B218" s="100"/>
      <c r="F218" s="10"/>
      <c r="G218" s="10"/>
      <c r="H218" s="10"/>
    </row>
    <row r="219" spans="1:41" x14ac:dyDescent="0.3">
      <c r="A219" s="100"/>
      <c r="B219" s="100"/>
      <c r="F219" s="10"/>
      <c r="G219" s="10"/>
      <c r="H219" s="10"/>
    </row>
    <row r="220" spans="1:41" x14ac:dyDescent="0.3">
      <c r="A220" s="100"/>
      <c r="B220" s="101"/>
      <c r="E220" s="223"/>
      <c r="F220" s="223"/>
      <c r="G220" s="223"/>
      <c r="H220" s="223"/>
      <c r="I220" s="102"/>
    </row>
    <row r="221" spans="1:41" x14ac:dyDescent="0.3">
      <c r="A221" s="100"/>
      <c r="B221" s="100"/>
      <c r="E221" s="5"/>
      <c r="F221" s="103"/>
      <c r="G221" s="5"/>
      <c r="H221" s="103"/>
      <c r="I221" s="102"/>
    </row>
    <row r="222" spans="1:41" s="104" customFormat="1" x14ac:dyDescent="0.3">
      <c r="A222" s="100"/>
      <c r="B222" s="100"/>
      <c r="C222" s="3"/>
      <c r="D222" s="102"/>
      <c r="E222" s="102"/>
      <c r="F222" s="10"/>
      <c r="G222" s="102"/>
      <c r="H222" s="10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</row>
    <row r="223" spans="1:41" x14ac:dyDescent="0.3">
      <c r="A223" s="105"/>
      <c r="B223" s="100"/>
      <c r="F223" s="10"/>
      <c r="H223" s="10"/>
    </row>
    <row r="224" spans="1:41" x14ac:dyDescent="0.3">
      <c r="A224" s="106"/>
      <c r="B224" s="106"/>
      <c r="E224" s="4"/>
      <c r="F224" s="4"/>
      <c r="G224" s="4"/>
      <c r="H224" s="4"/>
    </row>
    <row r="225" spans="1:8" x14ac:dyDescent="0.3">
      <c r="A225" s="106"/>
      <c r="B225" s="106"/>
      <c r="E225" s="4"/>
      <c r="F225" s="4"/>
      <c r="G225" s="4"/>
      <c r="H225" s="4"/>
    </row>
    <row r="226" spans="1:8" x14ac:dyDescent="0.3">
      <c r="A226" s="106"/>
      <c r="B226" s="106"/>
      <c r="E226" s="4"/>
      <c r="F226" s="4"/>
      <c r="G226" s="4"/>
      <c r="H226" s="4"/>
    </row>
    <row r="227" spans="1:8" x14ac:dyDescent="0.3">
      <c r="A227" s="106"/>
      <c r="B227" s="106"/>
      <c r="E227" s="4"/>
      <c r="F227" s="4"/>
      <c r="G227" s="4"/>
      <c r="H227" s="4"/>
    </row>
    <row r="228" spans="1:8" x14ac:dyDescent="0.3">
      <c r="A228" s="106"/>
      <c r="B228" s="106"/>
      <c r="E228" s="4"/>
      <c r="F228" s="4"/>
      <c r="G228" s="4"/>
      <c r="H228" s="4"/>
    </row>
    <row r="229" spans="1:8" x14ac:dyDescent="0.3">
      <c r="A229" s="106"/>
      <c r="B229" s="106"/>
      <c r="D229" s="107"/>
      <c r="E229" s="97"/>
      <c r="F229" s="4"/>
      <c r="G229" s="97"/>
      <c r="H229" s="4"/>
    </row>
    <row r="230" spans="1:8" x14ac:dyDescent="0.3">
      <c r="A230" s="106"/>
      <c r="B230" s="106"/>
      <c r="D230" s="108"/>
      <c r="E230" s="97"/>
      <c r="F230" s="4"/>
      <c r="G230" s="97"/>
      <c r="H230" s="4"/>
    </row>
    <row r="231" spans="1:8" x14ac:dyDescent="0.3">
      <c r="B231" s="106"/>
      <c r="D231" s="109"/>
      <c r="E231" s="4"/>
      <c r="F231" s="4"/>
      <c r="G231" s="4"/>
      <c r="H231" s="4"/>
    </row>
    <row r="232" spans="1:8" x14ac:dyDescent="0.3">
      <c r="A232" s="106"/>
      <c r="B232" s="106"/>
      <c r="D232" s="110"/>
      <c r="E232" s="4"/>
      <c r="F232" s="4"/>
      <c r="G232" s="4"/>
      <c r="H232" s="4"/>
    </row>
    <row r="233" spans="1:8" x14ac:dyDescent="0.3">
      <c r="A233" s="111"/>
      <c r="B233" s="106"/>
      <c r="D233" s="110"/>
      <c r="E233" s="97"/>
      <c r="F233" s="97"/>
      <c r="G233" s="97"/>
      <c r="H233" s="97"/>
    </row>
    <row r="234" spans="1:8" x14ac:dyDescent="0.3">
      <c r="A234" s="106"/>
      <c r="B234" s="106"/>
      <c r="D234" s="110"/>
      <c r="E234" s="97"/>
      <c r="F234" s="97"/>
      <c r="G234" s="97"/>
      <c r="H234" s="97"/>
    </row>
    <row r="235" spans="1:8" x14ac:dyDescent="0.3">
      <c r="D235" s="47"/>
      <c r="E235" s="4"/>
      <c r="F235" s="4"/>
      <c r="G235" s="4"/>
      <c r="H235" s="4"/>
    </row>
    <row r="237" spans="1:8" x14ac:dyDescent="0.3">
      <c r="G237" s="107"/>
      <c r="H237" s="107"/>
    </row>
    <row r="238" spans="1:8" ht="15.6" x14ac:dyDescent="0.3">
      <c r="A238" s="94"/>
      <c r="B238" s="112"/>
      <c r="C238" s="96"/>
      <c r="G238" s="107"/>
      <c r="H238" s="97"/>
    </row>
    <row r="239" spans="1:8" x14ac:dyDescent="0.3">
      <c r="G239" s="107"/>
    </row>
    <row r="240" spans="1:8" x14ac:dyDescent="0.3">
      <c r="G240" s="107"/>
      <c r="H240" s="97"/>
    </row>
    <row r="241" spans="1:8" x14ac:dyDescent="0.3">
      <c r="A241" s="113"/>
      <c r="G241" s="107"/>
      <c r="H241" s="97"/>
    </row>
    <row r="242" spans="1:8" x14ac:dyDescent="0.3">
      <c r="A242" s="113"/>
      <c r="H242" s="97"/>
    </row>
    <row r="243" spans="1:8" ht="20.25" customHeight="1" x14ac:dyDescent="0.3">
      <c r="A243" s="114"/>
      <c r="D243" s="114"/>
      <c r="H243" s="97"/>
    </row>
    <row r="244" spans="1:8" x14ac:dyDescent="0.3">
      <c r="A244" s="114"/>
      <c r="D244" s="114"/>
      <c r="H244" s="97"/>
    </row>
    <row r="245" spans="1:8" x14ac:dyDescent="0.3">
      <c r="A245" s="114"/>
      <c r="D245" s="114"/>
    </row>
    <row r="246" spans="1:8" x14ac:dyDescent="0.3">
      <c r="A246" s="114"/>
      <c r="D246" s="114"/>
      <c r="H246" s="97"/>
    </row>
    <row r="247" spans="1:8" x14ac:dyDescent="0.3">
      <c r="A247" s="114"/>
      <c r="D247" s="114"/>
    </row>
    <row r="248" spans="1:8" x14ac:dyDescent="0.3">
      <c r="A248" s="114"/>
      <c r="D248" s="114"/>
      <c r="H248" s="107"/>
    </row>
    <row r="249" spans="1:8" x14ac:dyDescent="0.3">
      <c r="A249" s="114"/>
      <c r="D249" s="114"/>
      <c r="H249" s="107"/>
    </row>
    <row r="250" spans="1:8" x14ac:dyDescent="0.3">
      <c r="H250" s="107"/>
    </row>
  </sheetData>
  <mergeCells count="16">
    <mergeCell ref="A1:H1"/>
    <mergeCell ref="A3:H3"/>
    <mergeCell ref="E220:F220"/>
    <mergeCell ref="G220:H22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201:D201"/>
    <mergeCell ref="C202:D202"/>
    <mergeCell ref="C203:D203"/>
    <mergeCell ref="C204:D204"/>
  </mergeCells>
  <printOptions horizontalCentered="1"/>
  <pageMargins left="0.39370078740157483" right="0.39370078740157483" top="0.59055118110236227" bottom="0.19685039370078741" header="0" footer="0"/>
  <pageSetup paperSize="9" scale="88" fitToHeight="1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K50"/>
  <sheetViews>
    <sheetView topLeftCell="B1" workbookViewId="0">
      <selection activeCell="E28" sqref="E28"/>
    </sheetView>
  </sheetViews>
  <sheetFormatPr baseColWidth="10" defaultRowHeight="13.8" x14ac:dyDescent="0.25"/>
  <cols>
    <col min="1" max="1" width="12.21875" hidden="1" customWidth="1"/>
    <col min="2" max="2" width="34.21875" customWidth="1"/>
    <col min="3" max="5" width="15.77734375" customWidth="1"/>
  </cols>
  <sheetData>
    <row r="1" spans="1:11" ht="22.8" x14ac:dyDescent="0.4">
      <c r="B1" s="188" t="s">
        <v>310</v>
      </c>
      <c r="C1" s="189"/>
      <c r="D1" s="189"/>
      <c r="E1" s="189"/>
    </row>
    <row r="2" spans="1:11" x14ac:dyDescent="0.25">
      <c r="A2" s="189"/>
      <c r="B2" s="189"/>
      <c r="C2" s="189"/>
      <c r="D2" s="189"/>
      <c r="E2" s="189"/>
    </row>
    <row r="3" spans="1:11" x14ac:dyDescent="0.25">
      <c r="A3" s="189"/>
      <c r="B3" s="189"/>
      <c r="C3" s="189"/>
      <c r="D3" s="189"/>
      <c r="E3" s="189"/>
    </row>
    <row r="4" spans="1:11" ht="14.4" x14ac:dyDescent="0.3">
      <c r="A4" s="190" t="s">
        <v>255</v>
      </c>
      <c r="B4" s="190" t="s">
        <v>256</v>
      </c>
      <c r="C4" s="191" t="s">
        <v>293</v>
      </c>
      <c r="D4" s="191" t="s">
        <v>301</v>
      </c>
      <c r="E4" s="191" t="s">
        <v>310</v>
      </c>
    </row>
    <row r="5" spans="1:11" ht="14.4" x14ac:dyDescent="0.3">
      <c r="A5" s="190"/>
      <c r="B5" s="192" t="s">
        <v>166</v>
      </c>
      <c r="C5" s="190"/>
      <c r="D5" s="190"/>
      <c r="E5" s="190"/>
    </row>
    <row r="6" spans="1:11" ht="14.4" x14ac:dyDescent="0.3">
      <c r="A6" s="190"/>
      <c r="B6" s="189" t="s">
        <v>162</v>
      </c>
      <c r="C6" s="199">
        <v>0</v>
      </c>
      <c r="D6" s="199">
        <f>Resultat!C9</f>
        <v>0</v>
      </c>
      <c r="E6" s="199">
        <v>0</v>
      </c>
    </row>
    <row r="7" spans="1:11" x14ac:dyDescent="0.25">
      <c r="A7" s="189">
        <v>3400</v>
      </c>
      <c r="B7" s="189" t="s">
        <v>226</v>
      </c>
      <c r="C7" s="199">
        <v>62000</v>
      </c>
      <c r="D7" s="202">
        <f>Resultat!C12</f>
        <v>75552.86</v>
      </c>
      <c r="E7" s="199">
        <v>75000</v>
      </c>
    </row>
    <row r="8" spans="1:11" x14ac:dyDescent="0.25">
      <c r="A8" s="189">
        <v>3440</v>
      </c>
      <c r="B8" s="189" t="s">
        <v>181</v>
      </c>
      <c r="C8" s="199">
        <v>60000</v>
      </c>
      <c r="D8" s="202">
        <f>Resultat!C13</f>
        <v>95530</v>
      </c>
      <c r="E8" s="199">
        <v>95000</v>
      </c>
    </row>
    <row r="9" spans="1:11" x14ac:dyDescent="0.25">
      <c r="A9" s="189">
        <v>3441</v>
      </c>
      <c r="B9" s="197" t="s">
        <v>227</v>
      </c>
      <c r="C9" s="199">
        <v>70000</v>
      </c>
      <c r="D9" s="202">
        <f>Resultat!C14</f>
        <v>100975</v>
      </c>
      <c r="E9" s="199">
        <v>100000</v>
      </c>
    </row>
    <row r="10" spans="1:11" x14ac:dyDescent="0.25">
      <c r="A10" s="189"/>
      <c r="B10" s="208" t="s">
        <v>25</v>
      </c>
      <c r="C10" s="199"/>
      <c r="D10" s="202">
        <f>Resultat!C15</f>
        <v>20052</v>
      </c>
      <c r="E10" s="199"/>
    </row>
    <row r="11" spans="1:11" x14ac:dyDescent="0.25">
      <c r="A11" s="189">
        <v>3442</v>
      </c>
      <c r="B11" s="198" t="s">
        <v>279</v>
      </c>
      <c r="C11" s="199">
        <v>0</v>
      </c>
      <c r="D11" s="202">
        <f>Resultat!C16</f>
        <v>0</v>
      </c>
      <c r="E11" s="199">
        <v>0</v>
      </c>
    </row>
    <row r="12" spans="1:11" x14ac:dyDescent="0.25">
      <c r="A12" s="189"/>
      <c r="B12" s="198" t="s">
        <v>9</v>
      </c>
      <c r="C12" s="199">
        <v>25000</v>
      </c>
      <c r="D12" s="202">
        <f>Resultat!C17</f>
        <v>101002.7</v>
      </c>
      <c r="E12" s="199">
        <v>25000</v>
      </c>
    </row>
    <row r="13" spans="1:11" x14ac:dyDescent="0.25">
      <c r="A13" s="189">
        <v>3920</v>
      </c>
      <c r="B13" s="189" t="s">
        <v>228</v>
      </c>
      <c r="C13" s="199">
        <v>26000</v>
      </c>
      <c r="D13" s="202">
        <f>Resultat!C18</f>
        <v>23600</v>
      </c>
      <c r="E13" s="199">
        <v>23500</v>
      </c>
      <c r="J13" s="193"/>
      <c r="K13" s="193"/>
    </row>
    <row r="14" spans="1:11" ht="14.4" x14ac:dyDescent="0.3">
      <c r="A14" s="189"/>
      <c r="B14" s="194" t="s">
        <v>10</v>
      </c>
      <c r="C14" s="200">
        <f>SUM(C6:C13)</f>
        <v>243000</v>
      </c>
      <c r="D14" s="200">
        <f>SUM(D6:D13)</f>
        <v>416712.56</v>
      </c>
      <c r="E14" s="200">
        <f>SUM(E6:E13)</f>
        <v>318500</v>
      </c>
    </row>
    <row r="15" spans="1:11" x14ac:dyDescent="0.25">
      <c r="A15" s="189"/>
      <c r="B15" s="189"/>
      <c r="C15" s="199"/>
      <c r="D15" s="199"/>
      <c r="E15" s="199"/>
    </row>
    <row r="16" spans="1:11" ht="14.4" x14ac:dyDescent="0.3">
      <c r="A16" s="189"/>
      <c r="B16" s="192" t="s">
        <v>167</v>
      </c>
      <c r="C16" s="199"/>
      <c r="D16" s="199"/>
      <c r="E16" s="199"/>
    </row>
    <row r="17" spans="1:5" x14ac:dyDescent="0.25">
      <c r="A17" s="189"/>
      <c r="B17" s="204" t="s">
        <v>267</v>
      </c>
      <c r="C17" s="199">
        <v>5000</v>
      </c>
      <c r="D17" s="199">
        <f>Resultat!C26</f>
        <v>0</v>
      </c>
      <c r="E17" s="199">
        <v>5000</v>
      </c>
    </row>
    <row r="18" spans="1:5" ht="14.4" x14ac:dyDescent="0.3">
      <c r="A18" s="189">
        <v>6800</v>
      </c>
      <c r="B18" s="14" t="s">
        <v>304</v>
      </c>
      <c r="C18" s="199">
        <v>0</v>
      </c>
      <c r="D18" s="199">
        <f>Resultat!C27</f>
        <v>5898</v>
      </c>
      <c r="E18" s="199">
        <v>0</v>
      </c>
    </row>
    <row r="19" spans="1:5" x14ac:dyDescent="0.25">
      <c r="A19" s="189"/>
      <c r="B19" s="197" t="s">
        <v>249</v>
      </c>
      <c r="C19" s="199">
        <v>15000</v>
      </c>
      <c r="D19" s="199">
        <f>Resultat!C30</f>
        <v>12917.81</v>
      </c>
      <c r="E19" s="199">
        <v>13000</v>
      </c>
    </row>
    <row r="20" spans="1:5" x14ac:dyDescent="0.25">
      <c r="A20" s="189"/>
      <c r="B20" s="197" t="s">
        <v>286</v>
      </c>
      <c r="C20" s="199">
        <v>10000</v>
      </c>
      <c r="D20" s="199">
        <f>Resultat!C36</f>
        <v>0</v>
      </c>
      <c r="E20" s="199">
        <v>10000</v>
      </c>
    </row>
    <row r="21" spans="1:5" x14ac:dyDescent="0.25">
      <c r="A21" s="189"/>
      <c r="B21" s="205" t="s">
        <v>266</v>
      </c>
      <c r="C21" s="199">
        <v>1000</v>
      </c>
      <c r="D21" s="199">
        <f>Resultat!C32</f>
        <v>354.04</v>
      </c>
      <c r="E21" s="199">
        <v>1000</v>
      </c>
    </row>
    <row r="22" spans="1:5" ht="14.4" x14ac:dyDescent="0.3">
      <c r="A22" s="189"/>
      <c r="B22" s="14" t="s">
        <v>305</v>
      </c>
      <c r="C22" s="199">
        <v>0</v>
      </c>
      <c r="D22" s="199">
        <f>Resultat!C28</f>
        <v>0</v>
      </c>
      <c r="E22" s="199">
        <v>0</v>
      </c>
    </row>
    <row r="23" spans="1:5" x14ac:dyDescent="0.25">
      <c r="A23" s="189">
        <v>6890</v>
      </c>
      <c r="B23" s="197" t="s">
        <v>257</v>
      </c>
      <c r="C23" s="199">
        <v>3000</v>
      </c>
      <c r="D23" s="199">
        <f>Resultat!C34</f>
        <v>62434.400000000001</v>
      </c>
      <c r="E23" s="199">
        <v>3000</v>
      </c>
    </row>
    <row r="24" spans="1:5" x14ac:dyDescent="0.25">
      <c r="A24" s="189"/>
      <c r="B24" s="205" t="s">
        <v>250</v>
      </c>
      <c r="C24" s="199">
        <v>25000</v>
      </c>
      <c r="D24" s="199">
        <f>Resultat!C35</f>
        <v>43244</v>
      </c>
      <c r="E24" s="199">
        <v>45000</v>
      </c>
    </row>
    <row r="25" spans="1:5" x14ac:dyDescent="0.25">
      <c r="A25" s="189"/>
      <c r="B25" s="205" t="s">
        <v>285</v>
      </c>
      <c r="C25" s="199">
        <v>10000</v>
      </c>
      <c r="D25" s="199"/>
      <c r="E25" s="199">
        <v>0</v>
      </c>
    </row>
    <row r="26" spans="1:5" x14ac:dyDescent="0.25">
      <c r="A26" s="189">
        <v>7000</v>
      </c>
      <c r="B26" s="197" t="s">
        <v>258</v>
      </c>
      <c r="C26" s="199">
        <v>15000</v>
      </c>
      <c r="D26" s="199">
        <f>Resultat!C37</f>
        <v>15000</v>
      </c>
      <c r="E26" s="199">
        <v>15000</v>
      </c>
    </row>
    <row r="27" spans="1:5" x14ac:dyDescent="0.25">
      <c r="A27" s="189">
        <v>7420</v>
      </c>
      <c r="B27" s="197" t="s">
        <v>259</v>
      </c>
      <c r="C27" s="199">
        <v>166000</v>
      </c>
      <c r="D27" s="199">
        <f>Resultat!C38</f>
        <v>173158.89</v>
      </c>
      <c r="E27" s="199">
        <v>213500</v>
      </c>
    </row>
    <row r="28" spans="1:5" x14ac:dyDescent="0.25">
      <c r="A28" s="189"/>
      <c r="B28" s="189" t="s">
        <v>184</v>
      </c>
      <c r="C28" s="199">
        <v>0</v>
      </c>
      <c r="D28" s="199">
        <f>Resultat!C39</f>
        <v>0</v>
      </c>
      <c r="E28" s="199">
        <v>0</v>
      </c>
    </row>
    <row r="29" spans="1:5" x14ac:dyDescent="0.25">
      <c r="A29" s="189">
        <v>7770</v>
      </c>
      <c r="B29" s="189" t="s">
        <v>260</v>
      </c>
      <c r="C29" s="199">
        <v>3000</v>
      </c>
      <c r="D29" s="199">
        <f>Resultat!C40</f>
        <v>2959.68</v>
      </c>
      <c r="E29" s="199">
        <v>3000</v>
      </c>
    </row>
    <row r="30" spans="1:5" ht="14.4" x14ac:dyDescent="0.3">
      <c r="A30" s="189"/>
      <c r="B30" s="194" t="s">
        <v>42</v>
      </c>
      <c r="C30" s="200">
        <f>SUM(C17:C29)</f>
        <v>253000</v>
      </c>
      <c r="D30" s="200">
        <f t="shared" ref="D30:E30" si="0">SUM(D17:D29)</f>
        <v>315966.82</v>
      </c>
      <c r="E30" s="200">
        <f t="shared" si="0"/>
        <v>308500</v>
      </c>
    </row>
    <row r="31" spans="1:5" x14ac:dyDescent="0.25">
      <c r="A31" s="189"/>
      <c r="B31" s="189"/>
      <c r="C31" s="199"/>
      <c r="D31" s="199"/>
      <c r="E31" s="199"/>
    </row>
    <row r="32" spans="1:5" ht="14.4" x14ac:dyDescent="0.3">
      <c r="A32" s="189"/>
      <c r="B32" s="194" t="s">
        <v>43</v>
      </c>
      <c r="C32" s="200">
        <f>C14-C30</f>
        <v>-10000</v>
      </c>
      <c r="D32" s="200">
        <f>D14-D30</f>
        <v>100745.73999999999</v>
      </c>
      <c r="E32" s="200">
        <f>E14-E30</f>
        <v>10000</v>
      </c>
    </row>
    <row r="33" spans="1:5" x14ac:dyDescent="0.25">
      <c r="A33" s="189"/>
      <c r="B33" s="189"/>
      <c r="C33" s="199"/>
      <c r="D33" s="199"/>
      <c r="E33" s="199"/>
    </row>
    <row r="34" spans="1:5" ht="14.4" x14ac:dyDescent="0.3">
      <c r="A34" s="189"/>
      <c r="B34" s="192" t="s">
        <v>261</v>
      </c>
      <c r="C34" s="199"/>
      <c r="D34" s="199"/>
      <c r="E34" s="199"/>
    </row>
    <row r="35" spans="1:5" x14ac:dyDescent="0.25">
      <c r="A35" s="189">
        <v>8040</v>
      </c>
      <c r="B35" s="189" t="s">
        <v>262</v>
      </c>
      <c r="C35" s="199">
        <v>0</v>
      </c>
      <c r="D35" s="199">
        <f>Resultat!C48</f>
        <v>0</v>
      </c>
      <c r="E35" s="199">
        <v>0</v>
      </c>
    </row>
    <row r="36" spans="1:5" ht="14.4" x14ac:dyDescent="0.3">
      <c r="A36" s="189"/>
      <c r="B36" s="194" t="s">
        <v>263</v>
      </c>
      <c r="C36" s="200">
        <f>SUM(C35)</f>
        <v>0</v>
      </c>
      <c r="D36" s="200">
        <f>SUM(D35)</f>
        <v>0</v>
      </c>
      <c r="E36" s="200">
        <f>SUM(E35)</f>
        <v>0</v>
      </c>
    </row>
    <row r="37" spans="1:5" x14ac:dyDescent="0.25">
      <c r="A37" s="189"/>
      <c r="B37" s="189" t="s">
        <v>268</v>
      </c>
      <c r="C37" s="199">
        <v>10000</v>
      </c>
      <c r="D37" s="199">
        <f>Resultat!C56</f>
        <v>100745.74</v>
      </c>
      <c r="E37" s="199">
        <v>10000</v>
      </c>
    </row>
    <row r="38" spans="1:5" ht="14.4" x14ac:dyDescent="0.3">
      <c r="A38" s="189">
        <v>8800</v>
      </c>
      <c r="B38" s="195" t="s">
        <v>264</v>
      </c>
      <c r="C38" s="201">
        <f>C14-C30+C36+C37</f>
        <v>0</v>
      </c>
      <c r="D38" s="201">
        <f>D32-D37</f>
        <v>0</v>
      </c>
      <c r="E38" s="201">
        <f>E32-E37</f>
        <v>0</v>
      </c>
    </row>
    <row r="39" spans="1:5" x14ac:dyDescent="0.25">
      <c r="B39" s="189"/>
      <c r="C39" s="189"/>
      <c r="D39" s="189"/>
      <c r="E39" s="189"/>
    </row>
    <row r="40" spans="1:5" x14ac:dyDescent="0.25">
      <c r="B40" s="189"/>
      <c r="C40" s="189"/>
      <c r="D40" s="189"/>
      <c r="E40" s="189"/>
    </row>
    <row r="41" spans="1:5" x14ac:dyDescent="0.25">
      <c r="B41" s="189"/>
      <c r="C41" s="189"/>
      <c r="D41" s="189"/>
      <c r="E41" s="189"/>
    </row>
    <row r="42" spans="1:5" x14ac:dyDescent="0.25">
      <c r="B42" s="189"/>
      <c r="C42" s="189"/>
      <c r="D42" s="189"/>
      <c r="E42" s="189"/>
    </row>
    <row r="43" spans="1:5" x14ac:dyDescent="0.25">
      <c r="B43" s="189"/>
      <c r="C43" s="189"/>
      <c r="D43" s="189"/>
      <c r="E43" s="189"/>
    </row>
    <row r="44" spans="1:5" x14ac:dyDescent="0.25">
      <c r="B44" s="189"/>
      <c r="C44" s="189"/>
      <c r="D44" s="189"/>
      <c r="E44" s="189"/>
    </row>
    <row r="45" spans="1:5" x14ac:dyDescent="0.25">
      <c r="B45" s="189"/>
      <c r="C45" s="189"/>
      <c r="D45" s="189"/>
      <c r="E45" s="189"/>
    </row>
    <row r="46" spans="1:5" x14ac:dyDescent="0.25">
      <c r="B46" s="189"/>
      <c r="C46" s="189"/>
      <c r="D46" s="189"/>
      <c r="E46" s="189"/>
    </row>
    <row r="47" spans="1:5" x14ac:dyDescent="0.25">
      <c r="B47" s="189"/>
      <c r="C47" s="189"/>
      <c r="D47" s="189"/>
      <c r="E47" s="189"/>
    </row>
    <row r="48" spans="1:5" x14ac:dyDescent="0.25">
      <c r="B48" s="189"/>
      <c r="C48" s="189"/>
      <c r="D48" s="189"/>
      <c r="E48" s="189"/>
    </row>
    <row r="49" spans="2:5" x14ac:dyDescent="0.25">
      <c r="B49" s="189"/>
      <c r="C49" s="189"/>
      <c r="D49" s="189"/>
      <c r="E49" s="189"/>
    </row>
    <row r="50" spans="2:5" x14ac:dyDescent="0.25">
      <c r="B50" s="189"/>
      <c r="C50" s="189"/>
      <c r="D50" s="189"/>
      <c r="E50" s="18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Forside</vt:lpstr>
      <vt:lpstr>Resultat</vt:lpstr>
      <vt:lpstr>Balanse</vt:lpstr>
      <vt:lpstr>Noter </vt:lpstr>
      <vt:lpstr>Budsjett 2024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</dc:creator>
  <cp:lastModifiedBy>Ørjan Martnes</cp:lastModifiedBy>
  <cp:lastPrinted>2023-02-02T13:31:35Z</cp:lastPrinted>
  <dcterms:created xsi:type="dcterms:W3CDTF">1997-05-22T19:54:11Z</dcterms:created>
  <dcterms:modified xsi:type="dcterms:W3CDTF">2025-03-03T07:16:14Z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